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TDC01\DomainUsers$\JChapman\Documents\Budget\"/>
    </mc:Choice>
  </mc:AlternateContent>
  <xr:revisionPtr revIDLastSave="0" documentId="8_{1250B4DA-9BF6-417B-A173-BFF4E59E2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1" l="1"/>
  <c r="J101" i="1"/>
  <c r="I119" i="1"/>
  <c r="J119" i="1" s="1"/>
  <c r="I118" i="1"/>
  <c r="J118" i="1" s="1"/>
  <c r="I99" i="1"/>
  <c r="J99" i="1" s="1"/>
  <c r="I62" i="1"/>
  <c r="J62" i="1" s="1"/>
  <c r="I41" i="1"/>
  <c r="J249" i="1" s="1"/>
  <c r="I249" i="1" s="1"/>
  <c r="I93" i="1"/>
  <c r="J93" i="1" s="1"/>
  <c r="E193" i="1"/>
  <c r="G193" i="1"/>
  <c r="D250" i="1"/>
  <c r="D244" i="1"/>
  <c r="D231" i="1"/>
  <c r="D218" i="1"/>
  <c r="D209" i="1"/>
  <c r="D179" i="1"/>
  <c r="D170" i="1"/>
  <c r="D162" i="1"/>
  <c r="D146" i="1"/>
  <c r="D128" i="1"/>
  <c r="D114" i="1"/>
  <c r="D105" i="1"/>
  <c r="D95" i="1"/>
  <c r="D82" i="1"/>
  <c r="D68" i="1"/>
  <c r="D58" i="1"/>
  <c r="D34" i="1"/>
  <c r="J248" i="1" l="1"/>
  <c r="I248" i="1" s="1"/>
  <c r="J48" i="1"/>
  <c r="I48" i="1" s="1"/>
  <c r="J41" i="1"/>
  <c r="D252" i="1"/>
  <c r="E34" i="1"/>
  <c r="G179" i="1" l="1"/>
  <c r="G95" i="1"/>
  <c r="E179" i="1"/>
  <c r="F179" i="1"/>
  <c r="C82" i="1"/>
  <c r="C250" i="1"/>
  <c r="C244" i="1"/>
  <c r="C237" i="1"/>
  <c r="C231" i="1"/>
  <c r="C218" i="1"/>
  <c r="C209" i="1"/>
  <c r="C201" i="1"/>
  <c r="C187" i="1"/>
  <c r="C179" i="1"/>
  <c r="C170" i="1"/>
  <c r="C162" i="1"/>
  <c r="C146" i="1"/>
  <c r="C128" i="1"/>
  <c r="C114" i="1"/>
  <c r="C105" i="1"/>
  <c r="C95" i="1"/>
  <c r="C68" i="1"/>
  <c r="C58" i="1"/>
  <c r="C34" i="1"/>
  <c r="C252" i="1" l="1"/>
  <c r="G237" i="1" l="1"/>
  <c r="E209" i="1" l="1"/>
  <c r="B250" i="1" l="1"/>
  <c r="B244" i="1"/>
  <c r="B237" i="1"/>
  <c r="B231" i="1"/>
  <c r="B218" i="1"/>
  <c r="B209" i="1"/>
  <c r="B201" i="1"/>
  <c r="B187" i="1"/>
  <c r="B179" i="1"/>
  <c r="B170" i="1"/>
  <c r="B162" i="1"/>
  <c r="B146" i="1"/>
  <c r="B128" i="1"/>
  <c r="B114" i="1"/>
  <c r="B105" i="1"/>
  <c r="B95" i="1"/>
  <c r="B82" i="1"/>
  <c r="B68" i="1"/>
  <c r="B58" i="1"/>
  <c r="B34" i="1"/>
  <c r="I250" i="1"/>
  <c r="I244" i="1"/>
  <c r="I231" i="1"/>
  <c r="I218" i="1"/>
  <c r="I209" i="1"/>
  <c r="I187" i="1"/>
  <c r="I179" i="1"/>
  <c r="I170" i="1"/>
  <c r="I162" i="1"/>
  <c r="I146" i="1"/>
  <c r="I114" i="1"/>
  <c r="I105" i="1"/>
  <c r="I95" i="1"/>
  <c r="I82" i="1"/>
  <c r="I68" i="1"/>
  <c r="I58" i="1"/>
  <c r="G250" i="1"/>
  <c r="E250" i="1"/>
  <c r="G244" i="1"/>
  <c r="E244" i="1"/>
  <c r="E237" i="1"/>
  <c r="G231" i="1"/>
  <c r="E231" i="1"/>
  <c r="G218" i="1"/>
  <c r="E218" i="1"/>
  <c r="G209" i="1"/>
  <c r="G201" i="1"/>
  <c r="E201" i="1"/>
  <c r="G187" i="1"/>
  <c r="E187" i="1"/>
  <c r="G170" i="1"/>
  <c r="E170" i="1"/>
  <c r="G162" i="1"/>
  <c r="E162" i="1"/>
  <c r="G146" i="1"/>
  <c r="E146" i="1"/>
  <c r="G128" i="1"/>
  <c r="E128" i="1"/>
  <c r="G114" i="1"/>
  <c r="E114" i="1"/>
  <c r="G105" i="1"/>
  <c r="E105" i="1"/>
  <c r="E95" i="1"/>
  <c r="G82" i="1"/>
  <c r="E82" i="1"/>
  <c r="G68" i="1"/>
  <c r="E68" i="1"/>
  <c r="G61" i="1"/>
  <c r="E58" i="1"/>
  <c r="G58" i="1"/>
  <c r="G34" i="1"/>
  <c r="E252" i="1" l="1"/>
  <c r="E36" i="1" s="1"/>
  <c r="E37" i="1" s="1"/>
  <c r="G252" i="1"/>
  <c r="G36" i="1" s="1"/>
  <c r="G37" i="1" s="1"/>
  <c r="I128" i="1"/>
  <c r="I252" i="1" s="1"/>
  <c r="I36" i="1" s="1"/>
  <c r="B252" i="1"/>
  <c r="B36" i="1" s="1"/>
  <c r="B37" i="1" s="1"/>
  <c r="A250" i="1" l="1"/>
  <c r="A244" i="1"/>
  <c r="A237" i="1"/>
  <c r="A231" i="1"/>
  <c r="A218" i="1"/>
  <c r="A209" i="1"/>
  <c r="A201" i="1"/>
  <c r="A187" i="1"/>
  <c r="A179" i="1"/>
  <c r="A170" i="1"/>
  <c r="A162" i="1"/>
  <c r="A146" i="1"/>
  <c r="A128" i="1"/>
  <c r="A114" i="1"/>
  <c r="A105" i="1"/>
  <c r="A95" i="1"/>
  <c r="A82" i="1"/>
  <c r="A58" i="1"/>
  <c r="A68" i="1"/>
  <c r="A34" i="1"/>
  <c r="A252" i="1" l="1"/>
  <c r="A36" i="1" s="1"/>
  <c r="A37" i="1" s="1"/>
  <c r="F218" i="1" l="1"/>
  <c r="F231" i="1" l="1"/>
  <c r="F187" i="1" l="1"/>
  <c r="F146" i="1"/>
  <c r="F209" i="1" l="1"/>
  <c r="F95" i="1" l="1"/>
  <c r="F58" i="1" l="1"/>
  <c r="F250" i="1" l="1"/>
  <c r="F244" i="1"/>
  <c r="F237" i="1"/>
  <c r="F201" i="1"/>
  <c r="F170" i="1"/>
  <c r="F162" i="1"/>
  <c r="F114" i="1"/>
  <c r="F105" i="1"/>
  <c r="F82" i="1"/>
  <c r="F128" i="1" l="1"/>
  <c r="F68" i="1"/>
  <c r="F34" i="1"/>
  <c r="F252" i="1" l="1"/>
  <c r="F36" i="1" s="1"/>
  <c r="F37" i="1" l="1"/>
  <c r="I34" i="1"/>
</calcChain>
</file>

<file path=xl/sharedStrings.xml><?xml version="1.0" encoding="utf-8"?>
<sst xmlns="http://schemas.openxmlformats.org/spreadsheetml/2006/main" count="561" uniqueCount="225">
  <si>
    <t>CATEGORY DESCRIPTION</t>
  </si>
  <si>
    <t>INCOME</t>
  </si>
  <si>
    <t>TOTAL INCOME</t>
  </si>
  <si>
    <t>726 OFFICE SUPPLIES</t>
  </si>
  <si>
    <t>874 PENSION</t>
  </si>
  <si>
    <t>900 PRINTING &amp; PUBLISHING</t>
  </si>
  <si>
    <t xml:space="preserve">956 MISC </t>
  </si>
  <si>
    <t>403 CURRENT REAL PROP TAX</t>
  </si>
  <si>
    <t>410 PERSONAL PROP. TAX</t>
  </si>
  <si>
    <t>446 INTEREST &amp; PEN. PROP TAX</t>
  </si>
  <si>
    <t>501 DOG TAX LICENSE</t>
  </si>
  <si>
    <t xml:space="preserve">     576 CONSTITUTIONAL</t>
  </si>
  <si>
    <t xml:space="preserve">     577 STATUTORY</t>
  </si>
  <si>
    <t>575 REIMB STATE SUMMER TAX COLL.</t>
  </si>
  <si>
    <t>620 FRANCHISE FEES</t>
  </si>
  <si>
    <t>631 METRO ACT</t>
  </si>
  <si>
    <t>642 CEMETERY LOT SALES</t>
  </si>
  <si>
    <t>665 HALL RENT</t>
  </si>
  <si>
    <t>673 INTEREST</t>
  </si>
  <si>
    <t>692 REIMB.</t>
  </si>
  <si>
    <t>693 REFUNDS</t>
  </si>
  <si>
    <t>694 MISC. REVENUE</t>
  </si>
  <si>
    <t>695 ADVANCE FROM FUND BALANCE</t>
  </si>
  <si>
    <t>101TOWNSHIP BOARD</t>
  </si>
  <si>
    <t>702 WAGES</t>
  </si>
  <si>
    <t>800 CONTRACTUAL SERVICES</t>
  </si>
  <si>
    <t>957 RETURN &amp; ALLOWANCE</t>
  </si>
  <si>
    <t>958 MEMBERSHIP &amp; DUES</t>
  </si>
  <si>
    <t>960 EDUCATION &amp; TRAINING</t>
  </si>
  <si>
    <t>961 PUBLIC RELATIONS</t>
  </si>
  <si>
    <t>971 CAPITOL OUTLAY SOFTWARE</t>
  </si>
  <si>
    <t>TOTAL 101 TWP. BOARD</t>
  </si>
  <si>
    <t>171 SUPERVISOR</t>
  </si>
  <si>
    <t>956 MISC.</t>
  </si>
  <si>
    <t>TOTAL 171 SUPERVISOR</t>
  </si>
  <si>
    <t>191 ELECTIONS</t>
  </si>
  <si>
    <t>818 CONTRACTUAL SERVICES</t>
  </si>
  <si>
    <t>956 MISC. ELECTIONS</t>
  </si>
  <si>
    <t>969 MEALS</t>
  </si>
  <si>
    <t>TOTAL 191 ELECTIONS</t>
  </si>
  <si>
    <t>209 ASSESSING</t>
  </si>
  <si>
    <t>TOTAL 209 ASSESSING</t>
  </si>
  <si>
    <t>215 CLERK</t>
  </si>
  <si>
    <t>956 MISC</t>
  </si>
  <si>
    <t>TOTAL 215 CLERK</t>
  </si>
  <si>
    <t>247 BOARD OF REVIEW</t>
  </si>
  <si>
    <t>TOTAL 247 BOARD OF REVIEW</t>
  </si>
  <si>
    <t>253 TREASURER</t>
  </si>
  <si>
    <t>705 TREAS.WAGES SUMMER TAX COLL</t>
  </si>
  <si>
    <t>707 DEPUTY SUMMER TAX COLL</t>
  </si>
  <si>
    <t>727 SUMMER TAX OFFICE SUPPLIES</t>
  </si>
  <si>
    <t>TOTAL 253 TREASURER</t>
  </si>
  <si>
    <t>265 TOWNSHIP HALL</t>
  </si>
  <si>
    <t>727 SUPPLIES</t>
  </si>
  <si>
    <t>921 ELECTRIC</t>
  </si>
  <si>
    <t>922 TRASH REMOVAL</t>
  </si>
  <si>
    <t>923 HEAT</t>
  </si>
  <si>
    <t>930 REPAIRS &amp; MAINT.</t>
  </si>
  <si>
    <t>953 TELEPHONE</t>
  </si>
  <si>
    <t>976 ADDITIONS &amp; IMPROVEMENTS</t>
  </si>
  <si>
    <t>TOTAL 265 TOWNSHIP HALL</t>
  </si>
  <si>
    <t>276 CEMETERY</t>
  </si>
  <si>
    <t>702 WAGES MOWING</t>
  </si>
  <si>
    <t>727 OPERATING SUPPLIES</t>
  </si>
  <si>
    <t>930 REPAIRS &amp; MAINT</t>
  </si>
  <si>
    <t>956 MISC ( 276 OTHER)</t>
  </si>
  <si>
    <t>TOTAL 276 CEMETERY</t>
  </si>
  <si>
    <t>826 ATTORNEY</t>
  </si>
  <si>
    <t>956 MISC. PROF. SERVICES</t>
  </si>
  <si>
    <t>818 CONTRACTED SERVICES</t>
  </si>
  <si>
    <t>TOTAL 289 PROFESS. SERVICES</t>
  </si>
  <si>
    <t>289 PROFESS. SERVICES</t>
  </si>
  <si>
    <t>TOTAL 400 PLAN</t>
  </si>
  <si>
    <t>446 HIGHWAYS</t>
  </si>
  <si>
    <t>728 STREET SIGNS &amp; NUMBERS</t>
  </si>
  <si>
    <t>817 TIRF TWP. IMPROV REVL. FUND</t>
  </si>
  <si>
    <t>926 STREET LIGHTS</t>
  </si>
  <si>
    <t>TOTAL 446 HIGHWAYS</t>
  </si>
  <si>
    <t>TOTAL 528CLEANUP DAY</t>
  </si>
  <si>
    <t>528 CLEANUP DAY</t>
  </si>
  <si>
    <t>751 REC. &amp; PARKS</t>
  </si>
  <si>
    <t>726 SUPPLIES</t>
  </si>
  <si>
    <t>TOTAL 851 REC. &amp; PARKS</t>
  </si>
  <si>
    <t>900 INSURANCE</t>
  </si>
  <si>
    <t>910 WORKERS COMP</t>
  </si>
  <si>
    <t>911 GENERAL INS.</t>
  </si>
  <si>
    <t>914 LIFE INS.</t>
  </si>
  <si>
    <t>TOTAL 900 INSURANCE</t>
  </si>
  <si>
    <t>PAYROLL</t>
  </si>
  <si>
    <t>COMP FICA</t>
  </si>
  <si>
    <t>COMP MEDICARE</t>
  </si>
  <si>
    <t>TOTAL PAYROLL COMP</t>
  </si>
  <si>
    <t>TOTAL EXPENSES</t>
  </si>
  <si>
    <t>972 LARGE FIXED ASSETS</t>
  </si>
  <si>
    <t>970 SMALL FIXED ASSETS</t>
  </si>
  <si>
    <t>972 LARGE ASSETS</t>
  </si>
  <si>
    <t>970 SMALL ASSETS</t>
  </si>
  <si>
    <t>971 CAPITOL OUTLAY LAND</t>
  </si>
  <si>
    <t>301 PUBLIC SAFETY</t>
  </si>
  <si>
    <t>727 FIRE PROT. SUPPLIES</t>
  </si>
  <si>
    <t>TOTAL 301 PUBLIC SAFETY</t>
  </si>
  <si>
    <t>811 LAW CONTRACT</t>
  </si>
  <si>
    <t>667 PAVILION HALL PARK SHELTER RENT</t>
  </si>
  <si>
    <t>428 SPECIFIC TRAIL TAX 1%</t>
  </si>
  <si>
    <t>426 SPECIFIC TRAILER TAX 3%</t>
  </si>
  <si>
    <t>427 SPECIFIC TRAILER TAX 3%</t>
  </si>
  <si>
    <t>674 DONATIONS &amp; CONTRIB. PARKS</t>
  </si>
  <si>
    <t>808 AUDIT/ SERVICES</t>
  </si>
  <si>
    <t>809 SOFTWARE SUPPORT</t>
  </si>
  <si>
    <t>809 SOFTWARE CONTRACT SUPPORT</t>
  </si>
  <si>
    <t>728 POSTAGE</t>
  </si>
  <si>
    <t>400 PLANNING</t>
  </si>
  <si>
    <t>724 INTERNET SERVICE</t>
  </si>
  <si>
    <t>325 COMMUNICATIONS</t>
  </si>
  <si>
    <t>818  CONTRACTED SERVICES COMMUNICATIONS</t>
  </si>
  <si>
    <t>TOTAL 325 COMMUNICATIONS</t>
  </si>
  <si>
    <t>728 ELECTRIC COMMUNICATIONS</t>
  </si>
  <si>
    <t>971 LARGE FIXED ASSETS INTERNET COMMUNICATIONS</t>
  </si>
  <si>
    <t>404 ADM FEE .5% SUMMER TAX COL</t>
  </si>
  <si>
    <t>405 WINTER .5% ADM. FEE</t>
  </si>
  <si>
    <t>440 SWAMPLAND TAX PILT</t>
  </si>
  <si>
    <t>790 LIBRARY</t>
  </si>
  <si>
    <t>800 CONTRACT SERVCIES</t>
  </si>
  <si>
    <t>TOTAL 790 LIBRARY</t>
  </si>
  <si>
    <t>726OFFICE SUPPLIES</t>
  </si>
  <si>
    <t>728 POSTAGE CLEANUP DAY</t>
  </si>
  <si>
    <t>666 STONE HATCHERY PARK</t>
  </si>
  <si>
    <t>921 PARK LIGHTS/ ELECTIC</t>
  </si>
  <si>
    <t xml:space="preserve">                                                 EXPENSE</t>
  </si>
  <si>
    <t>809 ASSESSING SOFTWARE SUPPORT</t>
  </si>
  <si>
    <t>809 TREAS SOFTWARE SUPPORT</t>
  </si>
  <si>
    <t xml:space="preserve"> COMPARISON  BAL.                 INCOME </t>
  </si>
  <si>
    <t>CATEGORY DESCRIPTION EXPENSES</t>
  </si>
  <si>
    <t>ACTUAL YTD</t>
  </si>
  <si>
    <t>629 CEMETERY MARKER FOUNDATION</t>
  </si>
  <si>
    <t>628 CEMETERY GRAVE OPENING  *</t>
  </si>
  <si>
    <t>800 CONTRACT SERVICES  *</t>
  </si>
  <si>
    <t>818 CONTRACTED SERV. FIRE   *</t>
  </si>
  <si>
    <t>265 TWP HALL</t>
  </si>
  <si>
    <t xml:space="preserve">PAYROLL </t>
  </si>
  <si>
    <t>668 SHP DEPOSIT</t>
  </si>
  <si>
    <t>201 CLERK</t>
  </si>
  <si>
    <t>101 TWP. BD.</t>
  </si>
  <si>
    <t>289 PROFESS. SERV</t>
  </si>
  <si>
    <t>528 CLEANUPDAY</t>
  </si>
  <si>
    <t>801 CONTRACT SERV. COPY MACHINE</t>
  </si>
  <si>
    <t>101 TWP. BOARD</t>
  </si>
  <si>
    <t>ORIGINAL BUDGET</t>
  </si>
  <si>
    <t>818 CONTRACTURAL  SERVICES</t>
  </si>
  <si>
    <t>ACTUAL 2017-2018</t>
  </si>
  <si>
    <t>441 STATE SHARED LOCAL STABILIZATION</t>
  </si>
  <si>
    <t xml:space="preserve">ACTURAL </t>
  </si>
  <si>
    <t>707 CLERK ADM. ASSIST.</t>
  </si>
  <si>
    <t>289 PROFES. SERVICE</t>
  </si>
  <si>
    <t xml:space="preserve">528 CLEAN UP DAY </t>
  </si>
  <si>
    <t xml:space="preserve">247 BOARD OF REVIEW </t>
  </si>
  <si>
    <t>301PUBLIC SAFETY</t>
  </si>
  <si>
    <t>2019-2020 INCOME</t>
  </si>
  <si>
    <t>ACTUAL YTD            2019-2020</t>
  </si>
  <si>
    <t>2020-2021</t>
  </si>
  <si>
    <t>2020-2021 INCOME</t>
  </si>
  <si>
    <t>ACTUAL 2018-2019</t>
  </si>
  <si>
    <t>2017-2018</t>
  </si>
  <si>
    <t>2018-2019</t>
  </si>
  <si>
    <t xml:space="preserve">704 ELECTION WAGES CLERK </t>
  </si>
  <si>
    <t>ACTUAL 2019-2020</t>
  </si>
  <si>
    <t>2021-2022</t>
  </si>
  <si>
    <t>difference to revenue to expense ADVANCE FROM FUND BALANCE MUST BE INCLUDED IN FINAL BUDGET</t>
  </si>
  <si>
    <t xml:space="preserve"> ORIGINAL BUDGET</t>
  </si>
  <si>
    <t>2021-2022 TWP BD</t>
  </si>
  <si>
    <t>date approved</t>
  </si>
  <si>
    <t>ACTUAL 2020-2021</t>
  </si>
  <si>
    <t>101 1PW. BD.</t>
  </si>
  <si>
    <t>289 PROFESSIONAL FEES</t>
  </si>
  <si>
    <t>528  CLEANUP DAY</t>
  </si>
  <si>
    <t>ACTUAL YR END 2020-2021</t>
  </si>
  <si>
    <t>2021-2022 ORIGINAL BUDGET</t>
  </si>
  <si>
    <t xml:space="preserve">2021-2022 ORIGINAL </t>
  </si>
  <si>
    <t xml:space="preserve">BUDGET </t>
  </si>
  <si>
    <t>ORIG BUDGET</t>
  </si>
  <si>
    <t>2021-2022                    289 PROFES ERVICES</t>
  </si>
  <si>
    <t>2021-2022 INCOME</t>
  </si>
  <si>
    <t>AMENDED BUDGET 2021-2022</t>
  </si>
  <si>
    <t>AMENDED  BUDGET 2021-2022</t>
  </si>
  <si>
    <t xml:space="preserve">503 ARPA FEDERAL FUNDS AMERICAN RESCUE </t>
  </si>
  <si>
    <t xml:space="preserve">350 ARPA TOWERS AMERICAN RP </t>
  </si>
  <si>
    <t>827 PROFESSIONAL FEES</t>
  </si>
  <si>
    <t>956 MISC PERMITS</t>
  </si>
  <si>
    <t xml:space="preserve">971 ARPA LG FIXED ASSETS </t>
  </si>
  <si>
    <t xml:space="preserve">350 ARPA TOWERS </t>
  </si>
  <si>
    <t>350 ARPA TOWERS</t>
  </si>
  <si>
    <t xml:space="preserve">PROPOSED   BUDGET    </t>
  </si>
  <si>
    <t>2022-2023</t>
  </si>
  <si>
    <t xml:space="preserve"> YTD 2021-2022</t>
  </si>
  <si>
    <t>as of 12/14//2021</t>
  </si>
  <si>
    <t>AMENDED BUDGET     2021-2022</t>
  </si>
  <si>
    <t>728 POSTAGE (includes tax notice postage)</t>
  </si>
  <si>
    <t>101 TOWNSHIP BOARD</t>
  </si>
  <si>
    <t>as of 12/14/2021</t>
  </si>
  <si>
    <t>ACTUAL YTD as of 12/14/21</t>
  </si>
  <si>
    <t>703 TRAINING BOR</t>
  </si>
  <si>
    <t>956 MISC. BOR</t>
  </si>
  <si>
    <t>870 MILEAGE BOR</t>
  </si>
  <si>
    <t>as of 12-14-2021</t>
  </si>
  <si>
    <t>AMENDED BUDGET      AS OF 12-14-2021</t>
  </si>
  <si>
    <t xml:space="preserve">703 PER DIEM  $40.00  per special meeting </t>
  </si>
  <si>
    <t>870 MILEAGE   .585%</t>
  </si>
  <si>
    <t>increase amt.</t>
  </si>
  <si>
    <t>increase amt</t>
  </si>
  <si>
    <t>INFLATION RATE PAYROLL INCREASE IN 2022</t>
  </si>
  <si>
    <t xml:space="preserve">706 DEPUTY SUPERVISOR  @ 14.00 per hr </t>
  </si>
  <si>
    <t>702 WAGES  @ 14.00 PER  HR chair 15.00</t>
  </si>
  <si>
    <t>703 TRAINING WAGES  @ $14.00</t>
  </si>
  <si>
    <t>706 DEPUTY CLERK  @ $ 14.00 per hr.</t>
  </si>
  <si>
    <t>702 WAGES   @ $14.00 per hr. per diem $40.00</t>
  </si>
  <si>
    <t>706 DEPUTY TREAS. @14.00 per hr</t>
  </si>
  <si>
    <t>702 WAGES  @$14.00</t>
  </si>
  <si>
    <t>704 CEMETERY HOURLY @ $14.00</t>
  </si>
  <si>
    <t>702 WAGES  $14.00 hourly</t>
  </si>
  <si>
    <t>3.5% increase</t>
  </si>
  <si>
    <t xml:space="preserve">702 WAGES  divide by 4 trustees </t>
  </si>
  <si>
    <t>all pension salary</t>
  </si>
  <si>
    <t>increase amount</t>
  </si>
  <si>
    <t xml:space="preserve"> fica &amp; medicare </t>
  </si>
  <si>
    <t>total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</si>
</sst>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u val="singleAccounting"/>
      <sz val="14"/>
      <name val="Arial"/>
      <family val="2"/>
    </font>
    <font>
      <b/>
      <i/>
      <sz val="14"/>
      <color rgb="FFFF000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3D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4" fillId="0" borderId="12" xfId="0" applyFont="1" applyBorder="1"/>
    <xf numFmtId="0" fontId="2" fillId="0" borderId="12" xfId="0" applyFont="1" applyBorder="1"/>
    <xf numFmtId="0" fontId="1" fillId="0" borderId="12" xfId="0" applyFont="1" applyBorder="1"/>
    <xf numFmtId="0" fontId="4" fillId="0" borderId="12" xfId="0" applyFont="1" applyFill="1" applyBorder="1"/>
    <xf numFmtId="0" fontId="0" fillId="0" borderId="12" xfId="0" applyFill="1" applyBorder="1"/>
    <xf numFmtId="0" fontId="0" fillId="0" borderId="0" xfId="0" applyBorder="1"/>
    <xf numFmtId="0" fontId="2" fillId="0" borderId="4" xfId="0" applyFont="1" applyFill="1" applyBorder="1"/>
    <xf numFmtId="0" fontId="0" fillId="0" borderId="4" xfId="0" applyBorder="1"/>
    <xf numFmtId="0" fontId="2" fillId="0" borderId="11" xfId="0" applyFont="1" applyBorder="1"/>
    <xf numFmtId="0" fontId="2" fillId="0" borderId="4" xfId="0" applyFont="1" applyBorder="1"/>
    <xf numFmtId="0" fontId="4" fillId="0" borderId="4" xfId="0" applyFont="1" applyBorder="1"/>
    <xf numFmtId="0" fontId="4" fillId="0" borderId="4" xfId="0" applyFont="1" applyFill="1" applyBorder="1"/>
    <xf numFmtId="44" fontId="4" fillId="0" borderId="4" xfId="0" applyNumberFormat="1" applyFont="1" applyBorder="1"/>
    <xf numFmtId="0" fontId="0" fillId="4" borderId="12" xfId="0" applyFill="1" applyBorder="1"/>
    <xf numFmtId="0" fontId="2" fillId="4" borderId="11" xfId="0" applyFont="1" applyFill="1" applyBorder="1"/>
    <xf numFmtId="0" fontId="2" fillId="0" borderId="11" xfId="0" applyFont="1" applyFill="1" applyBorder="1"/>
    <xf numFmtId="44" fontId="2" fillId="0" borderId="2" xfId="1" applyFont="1" applyFill="1" applyBorder="1"/>
    <xf numFmtId="0" fontId="4" fillId="0" borderId="0" xfId="0" applyFont="1" applyFill="1"/>
    <xf numFmtId="0" fontId="4" fillId="0" borderId="0" xfId="0" applyFont="1" applyBorder="1"/>
    <xf numFmtId="44" fontId="5" fillId="0" borderId="4" xfId="1" applyFont="1" applyFill="1" applyBorder="1"/>
    <xf numFmtId="44" fontId="6" fillId="0" borderId="2" xfId="0" applyNumberFormat="1" applyFont="1" applyFill="1" applyBorder="1"/>
    <xf numFmtId="0" fontId="4" fillId="0" borderId="3" xfId="0" applyFont="1" applyBorder="1"/>
    <xf numFmtId="44" fontId="5" fillId="0" borderId="11" xfId="1" applyFont="1" applyFill="1" applyBorder="1"/>
    <xf numFmtId="44" fontId="6" fillId="0" borderId="11" xfId="1" applyFont="1" applyFill="1" applyBorder="1"/>
    <xf numFmtId="44" fontId="2" fillId="0" borderId="4" xfId="1" applyFont="1" applyFill="1" applyBorder="1" applyAlignment="1">
      <alignment wrapText="1"/>
    </xf>
    <xf numFmtId="44" fontId="6" fillId="0" borderId="12" xfId="1" applyFont="1" applyFill="1" applyBorder="1"/>
    <xf numFmtId="44" fontId="6" fillId="0" borderId="3" xfId="0" applyNumberFormat="1" applyFont="1" applyFill="1" applyBorder="1"/>
    <xf numFmtId="0" fontId="2" fillId="6" borderId="12" xfId="0" applyFont="1" applyFill="1" applyBorder="1"/>
    <xf numFmtId="44" fontId="5" fillId="0" borderId="7" xfId="1" applyFont="1" applyFill="1" applyBorder="1"/>
    <xf numFmtId="44" fontId="5" fillId="0" borderId="5" xfId="1" applyFont="1" applyFill="1" applyBorder="1"/>
    <xf numFmtId="44" fontId="5" fillId="0" borderId="3" xfId="1" applyFont="1" applyFill="1" applyBorder="1"/>
    <xf numFmtId="44" fontId="5" fillId="0" borderId="2" xfId="1" applyFont="1" applyFill="1" applyBorder="1"/>
    <xf numFmtId="44" fontId="6" fillId="0" borderId="3" xfId="1" applyFont="1" applyFill="1" applyBorder="1"/>
    <xf numFmtId="44" fontId="8" fillId="0" borderId="3" xfId="1" applyFont="1" applyFill="1" applyBorder="1"/>
    <xf numFmtId="44" fontId="2" fillId="0" borderId="2" xfId="1" applyFont="1" applyFill="1" applyBorder="1" applyAlignment="1">
      <alignment wrapText="1"/>
    </xf>
    <xf numFmtId="44" fontId="7" fillId="0" borderId="3" xfId="1" applyFont="1" applyFill="1" applyBorder="1"/>
    <xf numFmtId="44" fontId="6" fillId="0" borderId="2" xfId="1" applyFont="1" applyFill="1" applyBorder="1"/>
    <xf numFmtId="44" fontId="7" fillId="0" borderId="3" xfId="0" applyNumberFormat="1" applyFont="1" applyFill="1" applyBorder="1"/>
    <xf numFmtId="14" fontId="2" fillId="0" borderId="1" xfId="1" applyNumberFormat="1" applyFont="1" applyFill="1" applyBorder="1"/>
    <xf numFmtId="0" fontId="6" fillId="0" borderId="4" xfId="0" applyFont="1" applyFill="1" applyBorder="1"/>
    <xf numFmtId="44" fontId="5" fillId="0" borderId="8" xfId="1" applyFont="1" applyFill="1" applyBorder="1"/>
    <xf numFmtId="44" fontId="5" fillId="0" borderId="6" xfId="1" applyFont="1" applyFill="1" applyBorder="1"/>
    <xf numFmtId="44" fontId="9" fillId="0" borderId="11" xfId="0" applyNumberFormat="1" applyFont="1" applyFill="1" applyBorder="1"/>
    <xf numFmtId="44" fontId="9" fillId="0" borderId="4" xfId="0" applyNumberFormat="1" applyFont="1" applyFill="1" applyBorder="1"/>
    <xf numFmtId="0" fontId="6" fillId="0" borderId="4" xfId="0" applyFont="1" applyFill="1" applyBorder="1" applyAlignment="1">
      <alignment wrapText="1"/>
    </xf>
    <xf numFmtId="44" fontId="6" fillId="0" borderId="4" xfId="1" applyFont="1" applyFill="1" applyBorder="1"/>
    <xf numFmtId="44" fontId="5" fillId="0" borderId="12" xfId="1" applyFont="1" applyFill="1" applyBorder="1"/>
    <xf numFmtId="44" fontId="6" fillId="0" borderId="4" xfId="1" applyFont="1" applyFill="1" applyBorder="1" applyAlignment="1">
      <alignment wrapText="1"/>
    </xf>
    <xf numFmtId="0" fontId="6" fillId="0" borderId="11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wrapText="1"/>
    </xf>
    <xf numFmtId="0" fontId="5" fillId="0" borderId="4" xfId="0" applyFont="1" applyFill="1" applyBorder="1"/>
    <xf numFmtId="44" fontId="6" fillId="0" borderId="0" xfId="1" applyFont="1" applyFill="1" applyBorder="1"/>
    <xf numFmtId="0" fontId="6" fillId="0" borderId="11" xfId="0" applyFont="1" applyFill="1" applyBorder="1" applyAlignment="1">
      <alignment wrapText="1"/>
    </xf>
    <xf numFmtId="44" fontId="5" fillId="0" borderId="4" xfId="0" applyNumberFormat="1" applyFont="1" applyFill="1" applyBorder="1"/>
    <xf numFmtId="0" fontId="6" fillId="0" borderId="11" xfId="0" applyFont="1" applyBorder="1"/>
    <xf numFmtId="44" fontId="5" fillId="0" borderId="14" xfId="1" applyFont="1" applyFill="1" applyBorder="1"/>
    <xf numFmtId="44" fontId="6" fillId="0" borderId="13" xfId="1" applyFont="1" applyFill="1" applyBorder="1"/>
    <xf numFmtId="44" fontId="5" fillId="6" borderId="2" xfId="1" applyFont="1" applyFill="1" applyBorder="1"/>
    <xf numFmtId="0" fontId="4" fillId="0" borderId="0" xfId="0" applyFont="1" applyFill="1" applyBorder="1"/>
    <xf numFmtId="44" fontId="6" fillId="0" borderId="15" xfId="1" applyFont="1" applyFill="1" applyBorder="1"/>
    <xf numFmtId="0" fontId="6" fillId="0" borderId="4" xfId="0" applyFont="1" applyBorder="1"/>
    <xf numFmtId="44" fontId="6" fillId="0" borderId="1" xfId="1" applyFont="1" applyFill="1" applyBorder="1"/>
    <xf numFmtId="44" fontId="5" fillId="0" borderId="16" xfId="1" applyFont="1" applyFill="1" applyBorder="1"/>
    <xf numFmtId="44" fontId="6" fillId="0" borderId="16" xfId="1" applyFont="1" applyFill="1" applyBorder="1"/>
    <xf numFmtId="44" fontId="5" fillId="0" borderId="0" xfId="1" applyFont="1" applyFill="1" applyBorder="1"/>
    <xf numFmtId="44" fontId="8" fillId="0" borderId="0" xfId="1" applyFont="1" applyFill="1" applyBorder="1"/>
    <xf numFmtId="44" fontId="6" fillId="0" borderId="2" xfId="1" applyFont="1" applyFill="1" applyBorder="1" applyAlignment="1">
      <alignment wrapText="1"/>
    </xf>
    <xf numFmtId="44" fontId="6" fillId="0" borderId="14" xfId="1" applyFont="1" applyFill="1" applyBorder="1" applyAlignment="1">
      <alignment wrapText="1"/>
    </xf>
    <xf numFmtId="0" fontId="6" fillId="0" borderId="15" xfId="0" applyFont="1" applyBorder="1"/>
    <xf numFmtId="0" fontId="6" fillId="0" borderId="3" xfId="0" applyFont="1" applyBorder="1"/>
    <xf numFmtId="0" fontId="2" fillId="0" borderId="3" xfId="0" applyFont="1" applyFill="1" applyBorder="1"/>
    <xf numFmtId="44" fontId="7" fillId="0" borderId="2" xfId="1" applyFont="1" applyFill="1" applyBorder="1"/>
    <xf numFmtId="0" fontId="0" fillId="0" borderId="0" xfId="0" applyFill="1" applyBorder="1"/>
    <xf numFmtId="44" fontId="6" fillId="0" borderId="4" xfId="0" applyNumberFormat="1" applyFont="1" applyFill="1" applyBorder="1"/>
    <xf numFmtId="0" fontId="2" fillId="0" borderId="0" xfId="0" applyFont="1" applyFill="1" applyBorder="1"/>
    <xf numFmtId="44" fontId="6" fillId="3" borderId="2" xfId="1" applyFont="1" applyFill="1" applyBorder="1"/>
    <xf numFmtId="44" fontId="5" fillId="0" borderId="13" xfId="1" applyFont="1" applyFill="1" applyBorder="1"/>
    <xf numFmtId="44" fontId="9" fillId="0" borderId="0" xfId="0" applyNumberFormat="1" applyFont="1" applyFill="1" applyBorder="1"/>
    <xf numFmtId="44" fontId="5" fillId="0" borderId="15" xfId="1" applyFont="1" applyFill="1" applyBorder="1"/>
    <xf numFmtId="0" fontId="10" fillId="0" borderId="4" xfId="0" applyFont="1" applyBorder="1"/>
    <xf numFmtId="0" fontId="11" fillId="0" borderId="4" xfId="0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44" fontId="6" fillId="0" borderId="11" xfId="0" applyNumberFormat="1" applyFont="1" applyFill="1" applyBorder="1"/>
    <xf numFmtId="44" fontId="6" fillId="4" borderId="2" xfId="1" applyFont="1" applyFill="1" applyBorder="1"/>
    <xf numFmtId="0" fontId="0" fillId="0" borderId="0" xfId="0" applyFill="1"/>
    <xf numFmtId="0" fontId="0" fillId="0" borderId="10" xfId="0" applyBorder="1"/>
    <xf numFmtId="0" fontId="0" fillId="0" borderId="12" xfId="0" applyFill="1" applyBorder="1"/>
    <xf numFmtId="0" fontId="0" fillId="0" borderId="0" xfId="0" applyBorder="1"/>
    <xf numFmtId="44" fontId="6" fillId="0" borderId="11" xfId="1" applyFont="1" applyFill="1" applyBorder="1"/>
    <xf numFmtId="44" fontId="6" fillId="0" borderId="3" xfId="1" applyFont="1" applyFill="1" applyBorder="1"/>
    <xf numFmtId="44" fontId="6" fillId="0" borderId="2" xfId="1" applyFont="1" applyFill="1" applyBorder="1"/>
    <xf numFmtId="44" fontId="6" fillId="0" borderId="4" xfId="1" applyFont="1" applyFill="1" applyBorder="1"/>
    <xf numFmtId="44" fontId="6" fillId="0" borderId="3" xfId="1" applyFont="1" applyFill="1" applyBorder="1" applyAlignment="1">
      <alignment wrapText="1"/>
    </xf>
    <xf numFmtId="0" fontId="0" fillId="0" borderId="0" xfId="0" applyFill="1" applyBorder="1"/>
    <xf numFmtId="0" fontId="2" fillId="0" borderId="12" xfId="0" applyFont="1" applyFill="1" applyBorder="1"/>
    <xf numFmtId="44" fontId="6" fillId="4" borderId="3" xfId="1" applyFont="1" applyFill="1" applyBorder="1"/>
    <xf numFmtId="44" fontId="5" fillId="4" borderId="3" xfId="1" applyFont="1" applyFill="1" applyBorder="1"/>
    <xf numFmtId="44" fontId="5" fillId="4" borderId="2" xfId="1" applyFont="1" applyFill="1" applyBorder="1"/>
    <xf numFmtId="0" fontId="6" fillId="0" borderId="0" xfId="0" applyFont="1" applyFill="1" applyBorder="1" applyAlignment="1">
      <alignment wrapText="1"/>
    </xf>
    <xf numFmtId="44" fontId="12" fillId="0" borderId="4" xfId="1" applyFont="1" applyFill="1" applyBorder="1"/>
    <xf numFmtId="0" fontId="6" fillId="0" borderId="4" xfId="2" applyFont="1" applyFill="1" applyBorder="1" applyAlignment="1">
      <alignment wrapText="1"/>
    </xf>
    <xf numFmtId="44" fontId="5" fillId="8" borderId="7" xfId="1" applyFont="1" applyFill="1" applyBorder="1"/>
    <xf numFmtId="44" fontId="5" fillId="8" borderId="5" xfId="1" applyFont="1" applyFill="1" applyBorder="1"/>
    <xf numFmtId="44" fontId="5" fillId="8" borderId="3" xfId="1" applyFont="1" applyFill="1" applyBorder="1"/>
    <xf numFmtId="44" fontId="5" fillId="8" borderId="2" xfId="1" applyFont="1" applyFill="1" applyBorder="1"/>
    <xf numFmtId="44" fontId="5" fillId="3" borderId="7" xfId="1" applyFont="1" applyFill="1" applyBorder="1"/>
    <xf numFmtId="0" fontId="2" fillId="3" borderId="8" xfId="0" applyFont="1" applyFill="1" applyBorder="1"/>
    <xf numFmtId="0" fontId="11" fillId="9" borderId="4" xfId="0" applyFont="1" applyFill="1" applyBorder="1" applyAlignment="1">
      <alignment wrapText="1"/>
    </xf>
    <xf numFmtId="0" fontId="6" fillId="9" borderId="11" xfId="0" applyFont="1" applyFill="1" applyBorder="1"/>
    <xf numFmtId="0" fontId="6" fillId="9" borderId="4" xfId="0" applyFont="1" applyFill="1" applyBorder="1"/>
    <xf numFmtId="44" fontId="9" fillId="9" borderId="11" xfId="0" applyNumberFormat="1" applyFont="1" applyFill="1" applyBorder="1"/>
    <xf numFmtId="44" fontId="6" fillId="9" borderId="4" xfId="1" applyFont="1" applyFill="1" applyBorder="1"/>
    <xf numFmtId="44" fontId="6" fillId="9" borderId="0" xfId="1" applyFont="1" applyFill="1" applyBorder="1"/>
    <xf numFmtId="0" fontId="5" fillId="9" borderId="4" xfId="0" applyFont="1" applyFill="1" applyBorder="1"/>
    <xf numFmtId="44" fontId="5" fillId="9" borderId="4" xfId="0" applyNumberFormat="1" applyFont="1" applyFill="1" applyBorder="1"/>
    <xf numFmtId="44" fontId="5" fillId="8" borderId="11" xfId="1" applyFont="1" applyFill="1" applyBorder="1"/>
    <xf numFmtId="44" fontId="5" fillId="2" borderId="4" xfId="1" applyFont="1" applyFill="1" applyBorder="1"/>
    <xf numFmtId="44" fontId="5" fillId="2" borderId="2" xfId="1" applyFont="1" applyFill="1" applyBorder="1"/>
    <xf numFmtId="44" fontId="5" fillId="2" borderId="7" xfId="1" applyFont="1" applyFill="1" applyBorder="1"/>
    <xf numFmtId="0" fontId="2" fillId="8" borderId="11" xfId="0" applyFont="1" applyFill="1" applyBorder="1"/>
    <xf numFmtId="44" fontId="5" fillId="8" borderId="12" xfId="1" applyFont="1" applyFill="1" applyBorder="1"/>
    <xf numFmtId="44" fontId="6" fillId="7" borderId="3" xfId="1" applyFont="1" applyFill="1" applyBorder="1" applyAlignment="1">
      <alignment wrapText="1"/>
    </xf>
    <xf numFmtId="44" fontId="6" fillId="7" borderId="2" xfId="1" applyFont="1" applyFill="1" applyBorder="1"/>
    <xf numFmtId="44" fontId="6" fillId="7" borderId="13" xfId="1" applyFont="1" applyFill="1" applyBorder="1"/>
    <xf numFmtId="44" fontId="6" fillId="7" borderId="2" xfId="1" applyFont="1" applyFill="1" applyBorder="1" applyAlignment="1">
      <alignment wrapText="1"/>
    </xf>
    <xf numFmtId="44" fontId="6" fillId="7" borderId="1" xfId="1" applyFont="1" applyFill="1" applyBorder="1"/>
    <xf numFmtId="0" fontId="6" fillId="7" borderId="11" xfId="0" applyFont="1" applyFill="1" applyBorder="1"/>
    <xf numFmtId="0" fontId="2" fillId="7" borderId="4" xfId="0" applyFont="1" applyFill="1" applyBorder="1"/>
    <xf numFmtId="44" fontId="5" fillId="8" borderId="4" xfId="1" applyFont="1" applyFill="1" applyBorder="1"/>
    <xf numFmtId="44" fontId="6" fillId="8" borderId="11" xfId="1" applyFont="1" applyFill="1" applyBorder="1"/>
    <xf numFmtId="44" fontId="6" fillId="8" borderId="2" xfId="1" applyFont="1" applyFill="1" applyBorder="1"/>
    <xf numFmtId="44" fontId="6" fillId="8" borderId="3" xfId="1" applyFont="1" applyFill="1" applyBorder="1"/>
    <xf numFmtId="44" fontId="5" fillId="8" borderId="17" xfId="1" applyFont="1" applyFill="1" applyBorder="1"/>
    <xf numFmtId="0" fontId="2" fillId="8" borderId="4" xfId="0" applyFont="1" applyFill="1" applyBorder="1"/>
    <xf numFmtId="44" fontId="6" fillId="8" borderId="12" xfId="1" applyFont="1" applyFill="1" applyBorder="1"/>
    <xf numFmtId="0" fontId="2" fillId="0" borderId="8" xfId="0" applyFont="1" applyFill="1" applyBorder="1"/>
    <xf numFmtId="0" fontId="2" fillId="8" borderId="8" xfId="0" applyFont="1" applyFill="1" applyBorder="1"/>
    <xf numFmtId="0" fontId="2" fillId="8" borderId="6" xfId="0" applyFont="1" applyFill="1" applyBorder="1"/>
    <xf numFmtId="0" fontId="2" fillId="0" borderId="8" xfId="0" applyFont="1" applyBorder="1"/>
    <xf numFmtId="44" fontId="11" fillId="9" borderId="4" xfId="1" applyFont="1" applyFill="1" applyBorder="1"/>
    <xf numFmtId="44" fontId="13" fillId="9" borderId="4" xfId="0" applyNumberFormat="1" applyFont="1" applyFill="1" applyBorder="1"/>
    <xf numFmtId="0" fontId="11" fillId="9" borderId="11" xfId="0" applyFont="1" applyFill="1" applyBorder="1"/>
    <xf numFmtId="44" fontId="5" fillId="8" borderId="8" xfId="1" applyFont="1" applyFill="1" applyBorder="1"/>
    <xf numFmtId="44" fontId="5" fillId="3" borderId="8" xfId="1" applyFont="1" applyFill="1" applyBorder="1"/>
    <xf numFmtId="44" fontId="5" fillId="8" borderId="6" xfId="1" applyFont="1" applyFill="1" applyBorder="1"/>
    <xf numFmtId="44" fontId="6" fillId="7" borderId="13" xfId="1" applyFont="1" applyFill="1" applyBorder="1" applyAlignment="1">
      <alignment wrapText="1"/>
    </xf>
    <xf numFmtId="14" fontId="6" fillId="10" borderId="1" xfId="1" applyNumberFormat="1" applyFont="1" applyFill="1" applyBorder="1" applyAlignment="1">
      <alignment wrapText="1"/>
    </xf>
    <xf numFmtId="44" fontId="6" fillId="10" borderId="3" xfId="1" applyFont="1" applyFill="1" applyBorder="1" applyAlignment="1">
      <alignment wrapText="1"/>
    </xf>
    <xf numFmtId="44" fontId="6" fillId="10" borderId="2" xfId="1" applyFont="1" applyFill="1" applyBorder="1"/>
    <xf numFmtId="14" fontId="11" fillId="7" borderId="3" xfId="1" applyNumberFormat="1" applyFont="1" applyFill="1" applyBorder="1" applyAlignment="1">
      <alignment wrapText="1"/>
    </xf>
    <xf numFmtId="14" fontId="11" fillId="7" borderId="1" xfId="1" applyNumberFormat="1" applyFont="1" applyFill="1" applyBorder="1" applyAlignment="1">
      <alignment wrapText="1"/>
    </xf>
    <xf numFmtId="44" fontId="2" fillId="7" borderId="2" xfId="1" applyFont="1" applyFill="1" applyBorder="1"/>
    <xf numFmtId="44" fontId="2" fillId="7" borderId="2" xfId="1" applyFont="1" applyFill="1" applyBorder="1" applyAlignment="1">
      <alignment wrapText="1"/>
    </xf>
    <xf numFmtId="44" fontId="5" fillId="7" borderId="4" xfId="1" applyFont="1" applyFill="1" applyBorder="1"/>
    <xf numFmtId="44" fontId="11" fillId="7" borderId="2" xfId="1" applyFont="1" applyFill="1" applyBorder="1"/>
    <xf numFmtId="44" fontId="2" fillId="7" borderId="4" xfId="1" applyFont="1" applyFill="1" applyBorder="1" applyAlignment="1">
      <alignment wrapText="1"/>
    </xf>
    <xf numFmtId="44" fontId="11" fillId="5" borderId="11" xfId="1" applyFont="1" applyFill="1" applyBorder="1"/>
    <xf numFmtId="0" fontId="11" fillId="5" borderId="11" xfId="0" applyFont="1" applyFill="1" applyBorder="1"/>
    <xf numFmtId="0" fontId="5" fillId="5" borderId="4" xfId="0" applyFont="1" applyFill="1" applyBorder="1"/>
    <xf numFmtId="0" fontId="8" fillId="8" borderId="11" xfId="0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8" borderId="4" xfId="0" applyFont="1" applyFill="1" applyBorder="1"/>
    <xf numFmtId="0" fontId="8" fillId="2" borderId="4" xfId="0" applyFont="1" applyFill="1" applyBorder="1"/>
    <xf numFmtId="0" fontId="8" fillId="0" borderId="4" xfId="0" applyFont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8" borderId="3" xfId="0" applyFont="1" applyFill="1" applyBorder="1"/>
    <xf numFmtId="0" fontId="8" fillId="8" borderId="12" xfId="0" applyFont="1" applyFill="1" applyBorder="1"/>
    <xf numFmtId="0" fontId="8" fillId="0" borderId="0" xfId="0" applyFont="1" applyBorder="1"/>
    <xf numFmtId="0" fontId="2" fillId="11" borderId="4" xfId="0" applyFont="1" applyFill="1" applyBorder="1" applyAlignment="1">
      <alignment wrapText="1"/>
    </xf>
    <xf numFmtId="44" fontId="6" fillId="7" borderId="3" xfId="0" applyNumberFormat="1" applyFont="1" applyFill="1" applyBorder="1"/>
    <xf numFmtId="0" fontId="6" fillId="7" borderId="4" xfId="0" applyFont="1" applyFill="1" applyBorder="1"/>
    <xf numFmtId="44" fontId="6" fillId="7" borderId="11" xfId="1" applyFont="1" applyFill="1" applyBorder="1"/>
    <xf numFmtId="44" fontId="6" fillId="7" borderId="3" xfId="1" applyFont="1" applyFill="1" applyBorder="1"/>
    <xf numFmtId="44" fontId="5" fillId="7" borderId="2" xfId="1" applyFont="1" applyFill="1" applyBorder="1"/>
    <xf numFmtId="44" fontId="6" fillId="5" borderId="2" xfId="1" applyFont="1" applyFill="1" applyBorder="1"/>
    <xf numFmtId="44" fontId="6" fillId="5" borderId="3" xfId="1" applyFont="1" applyFill="1" applyBorder="1"/>
    <xf numFmtId="0" fontId="2" fillId="5" borderId="11" xfId="0" applyFont="1" applyFill="1" applyBorder="1"/>
    <xf numFmtId="0" fontId="8" fillId="7" borderId="11" xfId="0" applyFont="1" applyFill="1" applyBorder="1"/>
    <xf numFmtId="44" fontId="6" fillId="7" borderId="4" xfId="1" applyFont="1" applyFill="1" applyBorder="1"/>
    <xf numFmtId="0" fontId="2" fillId="7" borderId="11" xfId="0" applyFont="1" applyFill="1" applyBorder="1"/>
    <xf numFmtId="0" fontId="6" fillId="7" borderId="3" xfId="0" applyFont="1" applyFill="1" applyBorder="1"/>
    <xf numFmtId="0" fontId="6" fillId="7" borderId="5" xfId="0" applyFont="1" applyFill="1" applyBorder="1"/>
    <xf numFmtId="44" fontId="6" fillId="7" borderId="4" xfId="1" applyFont="1" applyFill="1" applyBorder="1" applyAlignment="1">
      <alignment wrapText="1"/>
    </xf>
    <xf numFmtId="44" fontId="9" fillId="7" borderId="4" xfId="0" applyNumberFormat="1" applyFont="1" applyFill="1" applyBorder="1"/>
    <xf numFmtId="44" fontId="6" fillId="7" borderId="2" xfId="0" applyNumberFormat="1" applyFont="1" applyFill="1" applyBorder="1"/>
    <xf numFmtId="0" fontId="6" fillId="7" borderId="3" xfId="0" applyFont="1" applyFill="1" applyBorder="1" applyAlignment="1">
      <alignment wrapText="1"/>
    </xf>
    <xf numFmtId="0" fontId="0" fillId="7" borderId="0" xfId="0" applyFill="1" applyBorder="1"/>
    <xf numFmtId="44" fontId="6" fillId="7" borderId="0" xfId="1" applyFont="1" applyFill="1" applyBorder="1"/>
    <xf numFmtId="0" fontId="6" fillId="7" borderId="15" xfId="0" applyFont="1" applyFill="1" applyBorder="1"/>
    <xf numFmtId="0" fontId="6" fillId="7" borderId="2" xfId="0" applyFont="1" applyFill="1" applyBorder="1"/>
    <xf numFmtId="0" fontId="6" fillId="7" borderId="0" xfId="0" applyFont="1" applyFill="1"/>
    <xf numFmtId="44" fontId="6" fillId="7" borderId="12" xfId="1" applyFont="1" applyFill="1" applyBorder="1"/>
    <xf numFmtId="0" fontId="8" fillId="7" borderId="12" xfId="0" applyFont="1" applyFill="1" applyBorder="1"/>
    <xf numFmtId="0" fontId="6" fillId="12" borderId="1" xfId="1" applyNumberFormat="1" applyFont="1" applyFill="1" applyBorder="1" applyAlignment="1">
      <alignment wrapText="1"/>
    </xf>
    <xf numFmtId="44" fontId="6" fillId="12" borderId="3" xfId="1" applyFont="1" applyFill="1" applyBorder="1"/>
    <xf numFmtId="44" fontId="6" fillId="9" borderId="3" xfId="1" applyFont="1" applyFill="1" applyBorder="1"/>
    <xf numFmtId="0" fontId="2" fillId="9" borderId="11" xfId="0" applyFont="1" applyFill="1" applyBorder="1"/>
    <xf numFmtId="44" fontId="6" fillId="7" borderId="15" xfId="1" applyFont="1" applyFill="1" applyBorder="1"/>
    <xf numFmtId="44" fontId="7" fillId="7" borderId="3" xfId="1" applyFont="1" applyFill="1" applyBorder="1"/>
    <xf numFmtId="44" fontId="9" fillId="0" borderId="19" xfId="0" applyNumberFormat="1" applyFont="1" applyFill="1" applyBorder="1"/>
    <xf numFmtId="44" fontId="2" fillId="0" borderId="13" xfId="1" applyFont="1" applyFill="1" applyBorder="1"/>
    <xf numFmtId="14" fontId="11" fillId="7" borderId="2" xfId="1" applyNumberFormat="1" applyFont="1" applyFill="1" applyBorder="1" applyAlignment="1">
      <alignment wrapText="1"/>
    </xf>
    <xf numFmtId="0" fontId="2" fillId="0" borderId="19" xfId="0" applyFont="1" applyFill="1" applyBorder="1"/>
    <xf numFmtId="0" fontId="6" fillId="12" borderId="2" xfId="1" applyNumberFormat="1" applyFont="1" applyFill="1" applyBorder="1" applyAlignment="1">
      <alignment wrapText="1"/>
    </xf>
    <xf numFmtId="44" fontId="6" fillId="0" borderId="18" xfId="1" applyFont="1" applyFill="1" applyBorder="1"/>
    <xf numFmtId="44" fontId="9" fillId="0" borderId="20" xfId="0" applyNumberFormat="1" applyFont="1" applyFill="1" applyBorder="1"/>
    <xf numFmtId="0" fontId="8" fillId="0" borderId="20" xfId="0" applyFont="1" applyFill="1" applyBorder="1" applyAlignment="1">
      <alignment wrapText="1"/>
    </xf>
    <xf numFmtId="44" fontId="11" fillId="7" borderId="3" xfId="1" applyFont="1" applyFill="1" applyBorder="1" applyAlignment="1">
      <alignment wrapText="1"/>
    </xf>
    <xf numFmtId="44" fontId="6" fillId="3" borderId="3" xfId="1" applyFont="1" applyFill="1" applyBorder="1"/>
    <xf numFmtId="44" fontId="5" fillId="3" borderId="3" xfId="1" applyFont="1" applyFill="1" applyBorder="1"/>
    <xf numFmtId="0" fontId="8" fillId="3" borderId="11" xfId="0" applyFont="1" applyFill="1" applyBorder="1"/>
    <xf numFmtId="0" fontId="14" fillId="0" borderId="12" xfId="0" applyFont="1" applyBorder="1"/>
    <xf numFmtId="44" fontId="5" fillId="0" borderId="12" xfId="0" applyNumberFormat="1" applyFont="1" applyBorder="1"/>
    <xf numFmtId="0" fontId="5" fillId="0" borderId="0" xfId="0" applyFont="1"/>
    <xf numFmtId="0" fontId="5" fillId="0" borderId="12" xfId="0" applyFont="1" applyBorder="1"/>
    <xf numFmtId="0" fontId="5" fillId="0" borderId="10" xfId="0" applyFont="1" applyBorder="1"/>
    <xf numFmtId="0" fontId="5" fillId="0" borderId="9" xfId="0" applyFont="1" applyBorder="1"/>
    <xf numFmtId="0" fontId="6" fillId="0" borderId="12" xfId="0" applyFont="1" applyFill="1" applyBorder="1"/>
    <xf numFmtId="0" fontId="5" fillId="0" borderId="12" xfId="0" applyFont="1" applyFill="1" applyBorder="1"/>
    <xf numFmtId="0" fontId="5" fillId="0" borderId="0" xfId="0" applyFont="1" applyFill="1"/>
    <xf numFmtId="0" fontId="6" fillId="0" borderId="12" xfId="0" applyFont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7" borderId="0" xfId="0" applyFont="1" applyFill="1"/>
    <xf numFmtId="0" fontId="5" fillId="7" borderId="0" xfId="0" applyFont="1" applyFill="1" applyBorder="1"/>
    <xf numFmtId="0" fontId="5" fillId="9" borderId="12" xfId="0" applyFont="1" applyFill="1" applyBorder="1"/>
    <xf numFmtId="44" fontId="16" fillId="0" borderId="12" xfId="3" applyNumberFormat="1" applyFont="1" applyBorder="1"/>
    <xf numFmtId="44" fontId="5" fillId="11" borderId="12" xfId="0" applyNumberFormat="1" applyFont="1" applyFill="1" applyBorder="1"/>
    <xf numFmtId="0" fontId="14" fillId="11" borderId="12" xfId="0" applyFont="1" applyFill="1" applyBorder="1"/>
    <xf numFmtId="0" fontId="1" fillId="0" borderId="0" xfId="0" applyFont="1"/>
    <xf numFmtId="9" fontId="5" fillId="0" borderId="0" xfId="0" applyNumberFormat="1" applyFont="1"/>
    <xf numFmtId="44" fontId="5" fillId="13" borderId="3" xfId="1" applyFont="1" applyFill="1" applyBorder="1"/>
    <xf numFmtId="0" fontId="14" fillId="0" borderId="0" xfId="0" applyFont="1"/>
    <xf numFmtId="0" fontId="17" fillId="11" borderId="12" xfId="0" applyFont="1" applyFill="1" applyBorder="1"/>
    <xf numFmtId="0" fontId="17" fillId="11" borderId="0" xfId="0" applyFont="1" applyFill="1"/>
    <xf numFmtId="44" fontId="5" fillId="11" borderId="0" xfId="0" applyNumberFormat="1" applyFont="1" applyFill="1" applyBorder="1"/>
    <xf numFmtId="0" fontId="17" fillId="11" borderId="1" xfId="0" applyFont="1" applyFill="1" applyBorder="1"/>
    <xf numFmtId="0" fontId="17" fillId="11" borderId="13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Normal 2" xfId="2" xr:uid="{5AA8D2AB-A66A-4811-AF6F-CEE59A8F6AFC}"/>
  </cellStyles>
  <dxfs count="0"/>
  <tableStyles count="0" defaultTableStyle="TableStyleMedium9" defaultPivotStyle="PivotStyleLight16"/>
  <colors>
    <mruColors>
      <color rgb="FFFFFFCC"/>
      <color rgb="FF66FFFF"/>
      <color rgb="FFFFFF99"/>
      <color rgb="FF66FF66"/>
      <color rgb="FF99FF66"/>
      <color rgb="FFFED3D0"/>
      <color rgb="FFCC99FF"/>
      <color rgb="FFCCECFF"/>
      <color rgb="FF96F4B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61"/>
  <sheetViews>
    <sheetView tabSelected="1" zoomScale="86" zoomScaleNormal="86" zoomScaleSheetLayoutView="85" workbookViewId="0">
      <selection activeCell="L247" sqref="L247"/>
    </sheetView>
  </sheetViews>
  <sheetFormatPr defaultRowHeight="18" x14ac:dyDescent="0.25"/>
  <cols>
    <col min="1" max="1" width="25.5703125" style="36" customWidth="1"/>
    <col min="2" max="2" width="26.28515625" style="36" customWidth="1"/>
    <col min="3" max="3" width="24.7109375" style="56" customWidth="1"/>
    <col min="4" max="4" width="27.140625" style="56" customWidth="1"/>
    <col min="5" max="5" width="28.42578125" style="119" customWidth="1"/>
    <col min="6" max="6" width="31.28515625" style="103" customWidth="1"/>
    <col min="7" max="7" width="29.140625" style="63" customWidth="1"/>
    <col min="8" max="8" width="43.42578125" style="12" customWidth="1"/>
    <col min="9" max="9" width="30.28515625" style="36" customWidth="1"/>
    <col min="10" max="10" width="18.140625" style="221" customWidth="1"/>
    <col min="11" max="11" width="11.140625" customWidth="1"/>
    <col min="12" max="12" width="15" customWidth="1"/>
  </cols>
  <sheetData>
    <row r="1" spans="1:12" ht="58.5" customHeight="1" thickBot="1" x14ac:dyDescent="0.3">
      <c r="A1" s="43"/>
      <c r="B1" s="43"/>
      <c r="C1" s="49"/>
      <c r="D1" s="49"/>
      <c r="E1" s="113" t="s">
        <v>194</v>
      </c>
      <c r="F1" s="152" t="s">
        <v>168</v>
      </c>
      <c r="G1" s="155" t="s">
        <v>203</v>
      </c>
      <c r="H1" s="176" t="s">
        <v>209</v>
      </c>
      <c r="I1" s="201" t="s">
        <v>191</v>
      </c>
    </row>
    <row r="2" spans="1:12" s="4" customFormat="1" ht="39" customHeight="1" thickBot="1" x14ac:dyDescent="0.3">
      <c r="A2" s="37" t="s">
        <v>149</v>
      </c>
      <c r="B2" s="37" t="s">
        <v>161</v>
      </c>
      <c r="C2" s="53" t="s">
        <v>165</v>
      </c>
      <c r="D2" s="53" t="s">
        <v>171</v>
      </c>
      <c r="E2" s="114" t="s">
        <v>193</v>
      </c>
      <c r="F2" s="153" t="s">
        <v>176</v>
      </c>
      <c r="G2" s="151" t="s">
        <v>195</v>
      </c>
      <c r="H2" s="60" t="s">
        <v>0</v>
      </c>
      <c r="I2" s="202" t="s">
        <v>192</v>
      </c>
      <c r="J2" s="222"/>
    </row>
    <row r="3" spans="1:12" ht="27.6" customHeight="1" x14ac:dyDescent="0.25">
      <c r="A3" s="21" t="s">
        <v>1</v>
      </c>
      <c r="B3" s="21" t="s">
        <v>1</v>
      </c>
      <c r="C3" s="44" t="s">
        <v>157</v>
      </c>
      <c r="D3" s="44" t="s">
        <v>160</v>
      </c>
      <c r="E3" s="115" t="s">
        <v>181</v>
      </c>
      <c r="F3" s="154" t="s">
        <v>1</v>
      </c>
      <c r="G3" s="128" t="s">
        <v>1</v>
      </c>
      <c r="H3" s="178" t="s">
        <v>1</v>
      </c>
      <c r="I3" s="128" t="s">
        <v>1</v>
      </c>
    </row>
    <row r="4" spans="1:12" s="3" customFormat="1" x14ac:dyDescent="0.25">
      <c r="A4" s="33">
        <v>97932.96</v>
      </c>
      <c r="B4" s="33">
        <v>101654.24</v>
      </c>
      <c r="C4" s="45">
        <v>105334.33</v>
      </c>
      <c r="D4" s="45">
        <v>108507.11</v>
      </c>
      <c r="E4" s="148">
        <v>0</v>
      </c>
      <c r="F4" s="107">
        <v>110000</v>
      </c>
      <c r="G4" s="107">
        <v>110000</v>
      </c>
      <c r="H4" s="142" t="s">
        <v>7</v>
      </c>
      <c r="I4" s="107">
        <v>117000</v>
      </c>
      <c r="J4" s="221"/>
    </row>
    <row r="5" spans="1:12" s="3" customFormat="1" x14ac:dyDescent="0.25">
      <c r="A5" s="33">
        <v>6890.15</v>
      </c>
      <c r="B5" s="33">
        <v>7954</v>
      </c>
      <c r="C5" s="45">
        <v>8258.2900000000009</v>
      </c>
      <c r="D5" s="45">
        <v>8405.41</v>
      </c>
      <c r="E5" s="45">
        <v>8074.91</v>
      </c>
      <c r="F5" s="33">
        <v>7500</v>
      </c>
      <c r="G5" s="33">
        <v>7500</v>
      </c>
      <c r="H5" s="144" t="s">
        <v>118</v>
      </c>
      <c r="I5" s="33">
        <v>7500</v>
      </c>
      <c r="J5" s="223"/>
    </row>
    <row r="6" spans="1:12" s="3" customFormat="1" x14ac:dyDescent="0.25">
      <c r="A6" s="33">
        <v>4377.18</v>
      </c>
      <c r="B6" s="33">
        <v>4614.88</v>
      </c>
      <c r="C6" s="45">
        <v>4977.7700000000004</v>
      </c>
      <c r="D6" s="45">
        <v>5124.72</v>
      </c>
      <c r="E6" s="148">
        <v>0</v>
      </c>
      <c r="F6" s="107">
        <v>4300</v>
      </c>
      <c r="G6" s="107">
        <v>4300</v>
      </c>
      <c r="H6" s="142" t="s">
        <v>119</v>
      </c>
      <c r="I6" s="107">
        <v>4300</v>
      </c>
      <c r="J6" s="223"/>
    </row>
    <row r="7" spans="1:12" s="3" customFormat="1" x14ac:dyDescent="0.25">
      <c r="A7" s="33">
        <v>99.92</v>
      </c>
      <c r="B7" s="33">
        <v>0</v>
      </c>
      <c r="C7" s="45">
        <v>0</v>
      </c>
      <c r="D7" s="45">
        <v>0</v>
      </c>
      <c r="E7" s="45"/>
      <c r="F7" s="33">
        <v>1</v>
      </c>
      <c r="G7" s="33">
        <v>1</v>
      </c>
      <c r="H7" s="144" t="s">
        <v>8</v>
      </c>
      <c r="I7" s="33">
        <v>1</v>
      </c>
      <c r="J7" s="223"/>
    </row>
    <row r="8" spans="1:12" s="3" customFormat="1" x14ac:dyDescent="0.25">
      <c r="A8" s="33">
        <v>486.5</v>
      </c>
      <c r="B8" s="33">
        <v>431</v>
      </c>
      <c r="C8" s="45">
        <v>458.5</v>
      </c>
      <c r="D8" s="45">
        <v>399.5</v>
      </c>
      <c r="E8" s="148">
        <v>293.5</v>
      </c>
      <c r="F8" s="107">
        <v>300</v>
      </c>
      <c r="G8" s="107">
        <v>300</v>
      </c>
      <c r="H8" s="142" t="s">
        <v>104</v>
      </c>
      <c r="I8" s="107">
        <v>300</v>
      </c>
      <c r="J8" s="223"/>
    </row>
    <row r="9" spans="1:12" s="3" customFormat="1" x14ac:dyDescent="0.25">
      <c r="A9" s="33">
        <v>0</v>
      </c>
      <c r="B9" s="33">
        <v>0</v>
      </c>
      <c r="C9" s="45">
        <v>0</v>
      </c>
      <c r="D9" s="45">
        <v>0</v>
      </c>
      <c r="E9" s="45"/>
      <c r="F9" s="33">
        <v>1</v>
      </c>
      <c r="G9" s="33">
        <v>1</v>
      </c>
      <c r="H9" s="144" t="s">
        <v>105</v>
      </c>
      <c r="I9" s="33">
        <v>1</v>
      </c>
      <c r="J9" s="223"/>
      <c r="L9" s="91"/>
    </row>
    <row r="10" spans="1:12" s="3" customFormat="1" x14ac:dyDescent="0.25">
      <c r="A10" s="33">
        <v>0</v>
      </c>
      <c r="B10" s="33">
        <v>0</v>
      </c>
      <c r="C10" s="45">
        <v>0</v>
      </c>
      <c r="D10" s="45">
        <v>0</v>
      </c>
      <c r="E10" s="148"/>
      <c r="F10" s="107">
        <v>1</v>
      </c>
      <c r="G10" s="107">
        <v>1</v>
      </c>
      <c r="H10" s="142" t="s">
        <v>103</v>
      </c>
      <c r="I10" s="107">
        <v>1</v>
      </c>
      <c r="J10" s="223"/>
    </row>
    <row r="11" spans="1:12" s="3" customFormat="1" x14ac:dyDescent="0.25">
      <c r="A11" s="33">
        <v>428.17</v>
      </c>
      <c r="B11" s="33">
        <v>438.46</v>
      </c>
      <c r="C11" s="45">
        <v>446.78</v>
      </c>
      <c r="D11" s="45">
        <v>453.02</v>
      </c>
      <c r="E11" s="45"/>
      <c r="F11" s="33">
        <v>400</v>
      </c>
      <c r="G11" s="33">
        <v>400</v>
      </c>
      <c r="H11" s="141" t="s">
        <v>120</v>
      </c>
      <c r="I11" s="33">
        <v>400</v>
      </c>
      <c r="J11" s="223"/>
    </row>
    <row r="12" spans="1:12" s="3" customFormat="1" x14ac:dyDescent="0.25">
      <c r="A12" s="33">
        <v>1393.52</v>
      </c>
      <c r="B12" s="33">
        <v>1717.25</v>
      </c>
      <c r="C12" s="45">
        <v>2374.33</v>
      </c>
      <c r="D12" s="45">
        <v>915.06</v>
      </c>
      <c r="E12" s="148">
        <v>252.55</v>
      </c>
      <c r="F12" s="107">
        <v>1500</v>
      </c>
      <c r="G12" s="107">
        <v>1500</v>
      </c>
      <c r="H12" s="142" t="s">
        <v>9</v>
      </c>
      <c r="I12" s="107">
        <v>1500</v>
      </c>
      <c r="J12" s="223"/>
    </row>
    <row r="13" spans="1:12" s="3" customFormat="1" x14ac:dyDescent="0.25">
      <c r="A13" s="33">
        <v>12</v>
      </c>
      <c r="B13" s="33">
        <v>12</v>
      </c>
      <c r="C13" s="45">
        <v>8</v>
      </c>
      <c r="D13" s="45">
        <v>14</v>
      </c>
      <c r="E13" s="45"/>
      <c r="F13" s="33">
        <v>1</v>
      </c>
      <c r="G13" s="33">
        <v>1</v>
      </c>
      <c r="H13" s="144" t="s">
        <v>10</v>
      </c>
      <c r="I13" s="33">
        <v>1</v>
      </c>
      <c r="J13" s="223"/>
    </row>
    <row r="14" spans="1:12" s="3" customFormat="1" x14ac:dyDescent="0.25">
      <c r="A14" s="33">
        <v>936.21</v>
      </c>
      <c r="B14" s="33">
        <v>264.14</v>
      </c>
      <c r="C14" s="45">
        <v>596.88</v>
      </c>
      <c r="D14" s="45">
        <v>585</v>
      </c>
      <c r="E14" s="148">
        <v>57.31</v>
      </c>
      <c r="F14" s="107">
        <v>250</v>
      </c>
      <c r="G14" s="107">
        <v>250</v>
      </c>
      <c r="H14" s="142" t="s">
        <v>150</v>
      </c>
      <c r="I14" s="107">
        <v>250</v>
      </c>
      <c r="J14" s="223"/>
    </row>
    <row r="15" spans="1:12" s="3" customFormat="1" x14ac:dyDescent="0.25">
      <c r="A15" s="33"/>
      <c r="B15" s="33"/>
      <c r="C15" s="45"/>
      <c r="D15" s="45"/>
      <c r="E15" s="149">
        <v>174325.5</v>
      </c>
      <c r="F15" s="111">
        <v>0</v>
      </c>
      <c r="G15" s="111">
        <v>174325.5</v>
      </c>
      <c r="H15" s="112" t="s">
        <v>184</v>
      </c>
      <c r="I15" s="111">
        <v>93364.5</v>
      </c>
      <c r="J15" s="223"/>
    </row>
    <row r="16" spans="1:12" s="3" customFormat="1" x14ac:dyDescent="0.25">
      <c r="A16" s="33">
        <v>272306</v>
      </c>
      <c r="B16" s="33">
        <v>280436</v>
      </c>
      <c r="C16" s="45">
        <v>294995</v>
      </c>
      <c r="D16" s="45">
        <v>293400</v>
      </c>
      <c r="E16" s="45">
        <v>172056</v>
      </c>
      <c r="F16" s="33">
        <v>280000</v>
      </c>
      <c r="G16" s="33">
        <v>280000</v>
      </c>
      <c r="H16" s="141" t="s">
        <v>11</v>
      </c>
      <c r="I16" s="33">
        <v>320000</v>
      </c>
      <c r="J16" s="223"/>
    </row>
    <row r="17" spans="1:10" s="3" customFormat="1" x14ac:dyDescent="0.25">
      <c r="A17" s="33"/>
      <c r="B17" s="33"/>
      <c r="C17" s="45"/>
      <c r="D17" s="45"/>
      <c r="E17" s="148"/>
      <c r="F17" s="107">
        <v>1</v>
      </c>
      <c r="G17" s="107">
        <v>1</v>
      </c>
      <c r="H17" s="142" t="s">
        <v>12</v>
      </c>
      <c r="I17" s="107">
        <v>1</v>
      </c>
      <c r="J17" s="223"/>
    </row>
    <row r="18" spans="1:10" s="3" customFormat="1" x14ac:dyDescent="0.25">
      <c r="A18" s="33">
        <v>6053.5</v>
      </c>
      <c r="B18" s="33">
        <v>5918</v>
      </c>
      <c r="C18" s="45">
        <v>5890</v>
      </c>
      <c r="D18" s="45">
        <v>5887</v>
      </c>
      <c r="E18" s="45">
        <v>5892.5</v>
      </c>
      <c r="F18" s="33">
        <v>5900</v>
      </c>
      <c r="G18" s="33">
        <v>5900</v>
      </c>
      <c r="H18" s="141" t="s">
        <v>13</v>
      </c>
      <c r="I18" s="33">
        <v>5900</v>
      </c>
      <c r="J18" s="223"/>
    </row>
    <row r="19" spans="1:10" s="3" customFormat="1" x14ac:dyDescent="0.25">
      <c r="A19" s="33">
        <v>16563.48</v>
      </c>
      <c r="B19" s="33">
        <v>12714.64</v>
      </c>
      <c r="C19" s="45">
        <v>15716.44</v>
      </c>
      <c r="D19" s="45">
        <v>15829.88</v>
      </c>
      <c r="E19" s="148">
        <v>7129.85</v>
      </c>
      <c r="F19" s="107">
        <v>15000</v>
      </c>
      <c r="G19" s="107">
        <v>15000</v>
      </c>
      <c r="H19" s="142" t="s">
        <v>14</v>
      </c>
      <c r="I19" s="107">
        <v>15000</v>
      </c>
      <c r="J19" s="223"/>
    </row>
    <row r="20" spans="1:10" s="3" customFormat="1" x14ac:dyDescent="0.25">
      <c r="A20" s="33">
        <v>2842</v>
      </c>
      <c r="B20" s="33">
        <v>3900</v>
      </c>
      <c r="C20" s="45">
        <v>5155</v>
      </c>
      <c r="D20" s="45">
        <v>3980</v>
      </c>
      <c r="E20" s="45">
        <v>3220</v>
      </c>
      <c r="F20" s="33">
        <v>2500</v>
      </c>
      <c r="G20" s="33">
        <v>2500</v>
      </c>
      <c r="H20" s="141" t="s">
        <v>135</v>
      </c>
      <c r="I20" s="33">
        <v>3000</v>
      </c>
      <c r="J20" s="223"/>
    </row>
    <row r="21" spans="1:10" s="2" customFormat="1" ht="18.75" thickBot="1" x14ac:dyDescent="0.3">
      <c r="A21" s="34">
        <v>1876</v>
      </c>
      <c r="B21" s="34">
        <v>530</v>
      </c>
      <c r="C21" s="46">
        <v>1686</v>
      </c>
      <c r="D21" s="46">
        <v>1648.8</v>
      </c>
      <c r="E21" s="150">
        <v>1907.6</v>
      </c>
      <c r="F21" s="108">
        <v>500</v>
      </c>
      <c r="G21" s="108">
        <v>500</v>
      </c>
      <c r="H21" s="143" t="s">
        <v>134</v>
      </c>
      <c r="I21" s="108">
        <v>1500</v>
      </c>
      <c r="J21" s="224"/>
    </row>
    <row r="22" spans="1:10" s="7" customFormat="1" ht="18.75" thickBot="1" x14ac:dyDescent="0.3">
      <c r="A22" s="35">
        <v>5549.75</v>
      </c>
      <c r="B22" s="35">
        <v>5377</v>
      </c>
      <c r="C22" s="27">
        <v>5963.44</v>
      </c>
      <c r="D22" s="27">
        <v>6529.45</v>
      </c>
      <c r="E22" s="27">
        <v>5958.01</v>
      </c>
      <c r="F22" s="35">
        <v>6000</v>
      </c>
      <c r="G22" s="35">
        <v>6000</v>
      </c>
      <c r="H22" s="20" t="s">
        <v>15</v>
      </c>
      <c r="I22" s="35">
        <v>6500</v>
      </c>
      <c r="J22" s="222"/>
    </row>
    <row r="23" spans="1:10" s="4" customFormat="1" ht="18.75" thickBot="1" x14ac:dyDescent="0.3">
      <c r="A23" s="35">
        <v>260</v>
      </c>
      <c r="B23" s="35">
        <v>340</v>
      </c>
      <c r="C23" s="27">
        <v>120</v>
      </c>
      <c r="D23" s="27">
        <v>1800</v>
      </c>
      <c r="E23" s="121">
        <v>600</v>
      </c>
      <c r="F23" s="109">
        <v>300</v>
      </c>
      <c r="G23" s="109">
        <v>300</v>
      </c>
      <c r="H23" s="125" t="s">
        <v>16</v>
      </c>
      <c r="I23" s="109">
        <v>1000</v>
      </c>
      <c r="J23" s="222"/>
    </row>
    <row r="24" spans="1:10" s="4" customFormat="1" ht="18.75" thickBot="1" x14ac:dyDescent="0.3">
      <c r="A24" s="35">
        <v>7455</v>
      </c>
      <c r="B24" s="35">
        <v>6137.5</v>
      </c>
      <c r="C24" s="27">
        <v>6625</v>
      </c>
      <c r="D24" s="27">
        <v>2060</v>
      </c>
      <c r="E24" s="27">
        <v>4150</v>
      </c>
      <c r="F24" s="35">
        <v>3000</v>
      </c>
      <c r="G24" s="35">
        <v>3000</v>
      </c>
      <c r="H24" s="13" t="s">
        <v>17</v>
      </c>
      <c r="I24" s="35">
        <v>4000</v>
      </c>
      <c r="J24" s="222"/>
    </row>
    <row r="25" spans="1:10" ht="18.75" thickBot="1" x14ac:dyDescent="0.3">
      <c r="A25" s="36">
        <v>3350</v>
      </c>
      <c r="B25" s="36">
        <v>3820</v>
      </c>
      <c r="C25" s="24">
        <v>3520</v>
      </c>
      <c r="D25" s="24">
        <v>3570</v>
      </c>
      <c r="E25" s="134">
        <v>3675</v>
      </c>
      <c r="F25" s="110">
        <v>3500</v>
      </c>
      <c r="G25" s="110">
        <v>3500</v>
      </c>
      <c r="H25" s="139" t="s">
        <v>126</v>
      </c>
      <c r="I25" s="110">
        <v>4000</v>
      </c>
    </row>
    <row r="26" spans="1:10" s="4" customFormat="1" ht="18.75" thickBot="1" x14ac:dyDescent="0.3">
      <c r="A26" s="35">
        <v>75</v>
      </c>
      <c r="B26" s="35">
        <v>50</v>
      </c>
      <c r="C26" s="27">
        <v>50</v>
      </c>
      <c r="D26" s="27">
        <v>50</v>
      </c>
      <c r="E26" s="27">
        <v>25</v>
      </c>
      <c r="F26" s="35">
        <v>25</v>
      </c>
      <c r="G26" s="35">
        <v>25</v>
      </c>
      <c r="H26" s="13" t="s">
        <v>102</v>
      </c>
      <c r="I26" s="35">
        <v>25</v>
      </c>
      <c r="J26" s="222"/>
    </row>
    <row r="27" spans="1:10" s="4" customFormat="1" ht="18.75" thickBot="1" x14ac:dyDescent="0.3">
      <c r="A27" s="35"/>
      <c r="B27" s="35">
        <v>100</v>
      </c>
      <c r="C27" s="27"/>
      <c r="D27" s="27"/>
      <c r="E27" s="121"/>
      <c r="F27" s="109"/>
      <c r="G27" s="109"/>
      <c r="H27" s="125" t="s">
        <v>140</v>
      </c>
      <c r="I27" s="109"/>
      <c r="J27" s="222"/>
    </row>
    <row r="28" spans="1:10" s="4" customFormat="1" ht="18.75" thickBot="1" x14ac:dyDescent="0.3">
      <c r="A28" s="35">
        <v>3552.4</v>
      </c>
      <c r="B28" s="35">
        <v>3560.23</v>
      </c>
      <c r="C28" s="27">
        <v>3390.91</v>
      </c>
      <c r="D28" s="27">
        <v>146.83000000000001</v>
      </c>
      <c r="E28" s="27">
        <v>22.72</v>
      </c>
      <c r="F28" s="35">
        <v>500</v>
      </c>
      <c r="G28" s="35">
        <v>500</v>
      </c>
      <c r="H28" s="20" t="s">
        <v>18</v>
      </c>
      <c r="I28" s="35">
        <v>150</v>
      </c>
      <c r="J28" s="222"/>
    </row>
    <row r="29" spans="1:10" s="4" customFormat="1" ht="18.75" thickBot="1" x14ac:dyDescent="0.3">
      <c r="A29" s="35">
        <v>2040</v>
      </c>
      <c r="B29" s="35">
        <v>0</v>
      </c>
      <c r="C29" s="27">
        <v>2806</v>
      </c>
      <c r="D29" s="27"/>
      <c r="E29" s="121">
        <v>708.25</v>
      </c>
      <c r="F29" s="109">
        <v>1</v>
      </c>
      <c r="G29" s="109">
        <v>1</v>
      </c>
      <c r="H29" s="125" t="s">
        <v>106</v>
      </c>
      <c r="I29" s="109">
        <v>1</v>
      </c>
      <c r="J29" s="222"/>
    </row>
    <row r="30" spans="1:10" s="4" customFormat="1" ht="18.75" thickBot="1" x14ac:dyDescent="0.3">
      <c r="A30" s="35">
        <v>2792.83</v>
      </c>
      <c r="B30" s="35">
        <v>573.51</v>
      </c>
      <c r="C30" s="27">
        <v>6221.68</v>
      </c>
      <c r="D30" s="27">
        <v>22524.22</v>
      </c>
      <c r="E30" s="27">
        <v>4365.25</v>
      </c>
      <c r="F30" s="35">
        <v>1</v>
      </c>
      <c r="G30" s="35">
        <v>1</v>
      </c>
      <c r="H30" s="20" t="s">
        <v>19</v>
      </c>
      <c r="I30" s="35">
        <v>1</v>
      </c>
      <c r="J30" s="222"/>
    </row>
    <row r="31" spans="1:10" s="7" customFormat="1" ht="18.75" thickBot="1" x14ac:dyDescent="0.3">
      <c r="A31" s="35"/>
      <c r="B31" s="35"/>
      <c r="C31" s="27"/>
      <c r="D31" s="27"/>
      <c r="E31" s="121"/>
      <c r="F31" s="109">
        <v>1</v>
      </c>
      <c r="G31" s="109">
        <v>1</v>
      </c>
      <c r="H31" s="125" t="s">
        <v>20</v>
      </c>
      <c r="I31" s="109">
        <v>1</v>
      </c>
      <c r="J31" s="222"/>
    </row>
    <row r="32" spans="1:10" s="7" customFormat="1" ht="18.75" thickBot="1" x14ac:dyDescent="0.3">
      <c r="A32" s="35">
        <v>196.65</v>
      </c>
      <c r="B32" s="35">
        <v>1424.17</v>
      </c>
      <c r="C32" s="27">
        <v>3669.04</v>
      </c>
      <c r="D32" s="27">
        <v>32.619999999999997</v>
      </c>
      <c r="E32" s="27">
        <v>508.12</v>
      </c>
      <c r="F32" s="35">
        <v>1</v>
      </c>
      <c r="G32" s="35">
        <v>1</v>
      </c>
      <c r="H32" s="20" t="s">
        <v>21</v>
      </c>
      <c r="I32" s="35">
        <v>1</v>
      </c>
      <c r="J32" s="222"/>
    </row>
    <row r="33" spans="1:62" s="32" customFormat="1" ht="18.75" thickBot="1" x14ac:dyDescent="0.3">
      <c r="A33" s="37">
        <v>0</v>
      </c>
      <c r="B33" s="37">
        <v>0</v>
      </c>
      <c r="C33" s="94"/>
      <c r="D33" s="94"/>
      <c r="E33" s="100"/>
      <c r="F33" s="182">
        <v>136993.01999999999</v>
      </c>
      <c r="G33" s="183">
        <v>176993.02</v>
      </c>
      <c r="H33" s="184" t="s">
        <v>22</v>
      </c>
      <c r="I33" s="182">
        <v>40424.65</v>
      </c>
      <c r="J33" s="225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</row>
    <row r="34" spans="1:62" s="4" customFormat="1" ht="25.5" customHeight="1" thickBot="1" x14ac:dyDescent="0.3">
      <c r="A34" s="31">
        <f>SUM(A4:A33)</f>
        <v>437469.22000000003</v>
      </c>
      <c r="B34" s="31">
        <f>SUM(B4:B33)</f>
        <v>441967.02</v>
      </c>
      <c r="C34" s="88">
        <f t="shared" ref="C34:D34" si="0">SUM(C4:C33)</f>
        <v>478263.38999999996</v>
      </c>
      <c r="D34" s="88">
        <f t="shared" si="0"/>
        <v>481862.62</v>
      </c>
      <c r="E34" s="179">
        <f>SUM(E4:E32)</f>
        <v>393222.06999999995</v>
      </c>
      <c r="F34" s="177">
        <f>SUM(F4:F33)</f>
        <v>578477.02</v>
      </c>
      <c r="G34" s="177">
        <f>SUM(G4:G33)</f>
        <v>792802.52</v>
      </c>
      <c r="H34" s="132" t="s">
        <v>2</v>
      </c>
      <c r="I34" s="177">
        <f>SUM(I4:I33)</f>
        <v>626123.15</v>
      </c>
      <c r="J34" s="226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</row>
    <row r="35" spans="1:62" s="18" customFormat="1" ht="22.5" customHeight="1" thickBot="1" x14ac:dyDescent="0.35">
      <c r="A35" s="37"/>
      <c r="B35" s="37"/>
      <c r="C35" s="47"/>
      <c r="D35" s="47"/>
      <c r="E35" s="47"/>
      <c r="F35" s="95"/>
      <c r="G35" s="37"/>
      <c r="H35" s="19" t="s">
        <v>131</v>
      </c>
      <c r="I35" s="37"/>
      <c r="J35" s="226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</row>
    <row r="36" spans="1:62" s="18" customFormat="1" ht="19.899999999999999" customHeight="1" thickBot="1" x14ac:dyDescent="0.35">
      <c r="A36" s="37">
        <f>SUM(A252)</f>
        <v>336018.52</v>
      </c>
      <c r="B36" s="37">
        <f>SUM(B252)</f>
        <v>589384.43000000017</v>
      </c>
      <c r="C36" s="47"/>
      <c r="D36" s="47"/>
      <c r="E36" s="116">
        <f>SUM(E252)</f>
        <v>489778.63</v>
      </c>
      <c r="F36" s="203">
        <f>SUM(F252)</f>
        <v>578477.02</v>
      </c>
      <c r="G36" s="203">
        <f>SUM(G252)</f>
        <v>623177.02</v>
      </c>
      <c r="H36" s="204" t="s">
        <v>128</v>
      </c>
      <c r="I36" s="203">
        <f>SUM(I252)</f>
        <v>626123.15432605008</v>
      </c>
      <c r="J36" s="226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</row>
    <row r="37" spans="1:62" ht="45" customHeight="1" thickBot="1" x14ac:dyDescent="0.35">
      <c r="A37" s="212">
        <f>SUM(A34-A36)</f>
        <v>101450.70000000001</v>
      </c>
      <c r="B37" s="212">
        <f>SUM(B34-B36)</f>
        <v>-147417.41000000015</v>
      </c>
      <c r="C37" s="213" t="s">
        <v>133</v>
      </c>
      <c r="D37" s="213"/>
      <c r="E37" s="213">
        <f>SUM(E34-E36)</f>
        <v>-96556.560000000056</v>
      </c>
      <c r="F37" s="212">
        <f>SUM(F252-F34)</f>
        <v>0</v>
      </c>
      <c r="G37" s="212">
        <f>SUM(G34-G36)</f>
        <v>169625.5</v>
      </c>
      <c r="H37" s="214" t="s">
        <v>167</v>
      </c>
      <c r="I37" s="212"/>
      <c r="J37" s="227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</row>
    <row r="38" spans="1:62" s="9" customFormat="1" ht="31.15" customHeight="1" thickTop="1" thickBot="1" x14ac:dyDescent="0.35">
      <c r="A38" s="96"/>
      <c r="B38" s="96"/>
      <c r="C38" s="207"/>
      <c r="D38" s="207"/>
      <c r="E38" s="113" t="s">
        <v>198</v>
      </c>
      <c r="F38" s="208"/>
      <c r="G38" s="209" t="s">
        <v>203</v>
      </c>
      <c r="H38" s="210"/>
      <c r="I38" s="211" t="s">
        <v>191</v>
      </c>
      <c r="J38" s="234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</row>
    <row r="39" spans="1:62" ht="36.75" thickBot="1" x14ac:dyDescent="0.3">
      <c r="A39" s="65" t="s">
        <v>149</v>
      </c>
      <c r="B39" s="65" t="s">
        <v>161</v>
      </c>
      <c r="C39" s="49" t="s">
        <v>158</v>
      </c>
      <c r="D39" s="49" t="s">
        <v>171</v>
      </c>
      <c r="E39" s="114" t="s">
        <v>133</v>
      </c>
      <c r="F39" s="62" t="s">
        <v>147</v>
      </c>
      <c r="G39" s="127" t="s">
        <v>195</v>
      </c>
      <c r="H39" s="11" t="s">
        <v>132</v>
      </c>
      <c r="I39" s="202" t="s">
        <v>192</v>
      </c>
      <c r="J39" s="239"/>
    </row>
    <row r="40" spans="1:62" ht="18.75" thickBot="1" x14ac:dyDescent="0.3">
      <c r="A40" s="41" t="s">
        <v>146</v>
      </c>
      <c r="B40" s="41" t="s">
        <v>146</v>
      </c>
      <c r="C40" s="44" t="s">
        <v>142</v>
      </c>
      <c r="D40" s="44" t="s">
        <v>172</v>
      </c>
      <c r="E40" s="178" t="s">
        <v>142</v>
      </c>
      <c r="F40" s="128" t="s">
        <v>169</v>
      </c>
      <c r="G40" s="178" t="s">
        <v>23</v>
      </c>
      <c r="H40" s="178" t="s">
        <v>23</v>
      </c>
      <c r="I40" s="181" t="s">
        <v>197</v>
      </c>
      <c r="J40" s="241" t="s">
        <v>219</v>
      </c>
    </row>
    <row r="41" spans="1:62" s="4" customFormat="1" ht="32.450000000000003" customHeight="1" thickBot="1" x14ac:dyDescent="0.3">
      <c r="A41" s="35">
        <v>9277.44</v>
      </c>
      <c r="B41" s="35">
        <v>9463.2000000000007</v>
      </c>
      <c r="C41" s="27">
        <v>9651.84</v>
      </c>
      <c r="D41" s="27">
        <v>9845.2800000000007</v>
      </c>
      <c r="E41" s="121">
        <v>7487.28</v>
      </c>
      <c r="F41" s="109">
        <v>9983</v>
      </c>
      <c r="G41" s="109">
        <v>9983</v>
      </c>
      <c r="H41" s="165" t="s">
        <v>220</v>
      </c>
      <c r="I41" s="109">
        <f>SUM(G41*1.035)</f>
        <v>10332.404999999999</v>
      </c>
      <c r="J41" s="235">
        <f>SUM(I41-G41)</f>
        <v>349.40499999999884</v>
      </c>
    </row>
    <row r="42" spans="1:62" s="4" customFormat="1" ht="36" customHeight="1" thickBot="1" x14ac:dyDescent="0.3">
      <c r="A42" s="35">
        <v>902.5</v>
      </c>
      <c r="B42" s="35">
        <v>684.5</v>
      </c>
      <c r="C42" s="27">
        <v>160</v>
      </c>
      <c r="D42" s="27">
        <v>320</v>
      </c>
      <c r="E42" s="27">
        <v>195.44</v>
      </c>
      <c r="F42" s="35">
        <v>1100</v>
      </c>
      <c r="G42" s="35">
        <v>1100</v>
      </c>
      <c r="H42" s="166" t="s">
        <v>205</v>
      </c>
      <c r="I42" s="35">
        <v>1100</v>
      </c>
      <c r="J42" s="235"/>
    </row>
    <row r="43" spans="1:62" s="4" customFormat="1" ht="18.75" thickBot="1" x14ac:dyDescent="0.3">
      <c r="A43" s="35">
        <v>749.85</v>
      </c>
      <c r="B43" s="35">
        <v>1358.38</v>
      </c>
      <c r="C43" s="27">
        <v>1386.42</v>
      </c>
      <c r="D43" s="27">
        <v>1731.54</v>
      </c>
      <c r="E43" s="121">
        <v>1188.6099999999999</v>
      </c>
      <c r="F43" s="109">
        <v>1200</v>
      </c>
      <c r="G43" s="109">
        <v>1200</v>
      </c>
      <c r="H43" s="165" t="s">
        <v>3</v>
      </c>
      <c r="I43" s="109">
        <v>1200</v>
      </c>
      <c r="J43" s="222"/>
    </row>
    <row r="44" spans="1:62" s="8" customFormat="1" ht="18.75" thickBot="1" x14ac:dyDescent="0.3">
      <c r="A44" s="35">
        <v>25.48</v>
      </c>
      <c r="B44" s="35">
        <v>8.11</v>
      </c>
      <c r="C44" s="27">
        <v>70.650000000000006</v>
      </c>
      <c r="D44" s="27">
        <v>127.1</v>
      </c>
      <c r="E44" s="27">
        <v>41.8</v>
      </c>
      <c r="F44" s="35">
        <v>100</v>
      </c>
      <c r="G44" s="35">
        <v>100</v>
      </c>
      <c r="H44" s="167" t="s">
        <v>110</v>
      </c>
      <c r="I44" s="35">
        <v>100</v>
      </c>
      <c r="J44" s="226"/>
    </row>
    <row r="45" spans="1:62" s="4" customFormat="1" ht="18.75" thickBot="1" x14ac:dyDescent="0.3">
      <c r="A45" s="35">
        <v>3187.33</v>
      </c>
      <c r="B45" s="35">
        <v>1842.5</v>
      </c>
      <c r="C45" s="27">
        <v>2898.33</v>
      </c>
      <c r="D45" s="27">
        <v>0</v>
      </c>
      <c r="E45" s="121">
        <v>603.28</v>
      </c>
      <c r="F45" s="109">
        <v>3000</v>
      </c>
      <c r="G45" s="109">
        <v>3000</v>
      </c>
      <c r="H45" s="165" t="s">
        <v>25</v>
      </c>
      <c r="I45" s="109">
        <v>3000</v>
      </c>
      <c r="J45" s="222"/>
    </row>
    <row r="46" spans="1:62" s="4" customFormat="1" ht="18.75" thickBot="1" x14ac:dyDescent="0.3">
      <c r="A46" s="35">
        <v>685.82</v>
      </c>
      <c r="B46" s="35">
        <v>681.46</v>
      </c>
      <c r="C46" s="27">
        <v>1468.71</v>
      </c>
      <c r="D46" s="27">
        <v>1381.91</v>
      </c>
      <c r="E46" s="27">
        <v>853.12</v>
      </c>
      <c r="F46" s="35">
        <v>1250</v>
      </c>
      <c r="G46" s="35">
        <v>1250</v>
      </c>
      <c r="H46" s="167" t="s">
        <v>145</v>
      </c>
      <c r="I46" s="35">
        <v>1250</v>
      </c>
      <c r="J46" s="222"/>
    </row>
    <row r="47" spans="1:62" s="4" customFormat="1" ht="18.75" thickBot="1" x14ac:dyDescent="0.3">
      <c r="A47" s="35">
        <v>2657.79</v>
      </c>
      <c r="B47" s="35">
        <v>1548.88</v>
      </c>
      <c r="C47" s="27">
        <v>2024.31</v>
      </c>
      <c r="D47" s="27">
        <v>1222.8699999999999</v>
      </c>
      <c r="E47" s="121">
        <v>941.14</v>
      </c>
      <c r="F47" s="109">
        <v>2300</v>
      </c>
      <c r="G47" s="109">
        <v>2300</v>
      </c>
      <c r="H47" s="165" t="s">
        <v>206</v>
      </c>
      <c r="I47" s="109">
        <v>2500</v>
      </c>
      <c r="J47" s="242" t="s">
        <v>221</v>
      </c>
    </row>
    <row r="48" spans="1:62" s="4" customFormat="1" ht="18.75" thickBot="1" x14ac:dyDescent="0.3">
      <c r="A48" s="35">
        <v>16520.560000000001</v>
      </c>
      <c r="B48" s="35">
        <v>16834.919999999998</v>
      </c>
      <c r="C48" s="27">
        <v>17318</v>
      </c>
      <c r="D48" s="27">
        <v>17695.400000000001</v>
      </c>
      <c r="E48" s="27">
        <v>13409.1</v>
      </c>
      <c r="F48" s="35">
        <v>17250</v>
      </c>
      <c r="G48" s="35">
        <v>17250</v>
      </c>
      <c r="H48" s="167" t="s">
        <v>4</v>
      </c>
      <c r="I48" s="35">
        <f>SUM(0.2*J48)</f>
        <v>18723.941139999999</v>
      </c>
      <c r="J48" s="236">
        <f>SUM(I41+I42+I62+I99+I118+I119)</f>
        <v>93619.705699999991</v>
      </c>
      <c r="K48" s="237"/>
      <c r="L48" s="237"/>
      <c r="M48" s="219"/>
    </row>
    <row r="49" spans="1:10" s="4" customFormat="1" ht="18.75" thickBot="1" x14ac:dyDescent="0.3">
      <c r="A49" s="35">
        <v>6803.35</v>
      </c>
      <c r="B49" s="35">
        <v>7028.49</v>
      </c>
      <c r="C49" s="27">
        <v>7771.88</v>
      </c>
      <c r="D49" s="27">
        <v>7364.03</v>
      </c>
      <c r="E49" s="121">
        <v>908.22</v>
      </c>
      <c r="F49" s="109">
        <v>7000</v>
      </c>
      <c r="G49" s="109">
        <v>7000</v>
      </c>
      <c r="H49" s="165" t="s">
        <v>5</v>
      </c>
      <c r="I49" s="109">
        <v>7000</v>
      </c>
      <c r="J49" s="222"/>
    </row>
    <row r="50" spans="1:10" s="4" customFormat="1" ht="18.75" thickBot="1" x14ac:dyDescent="0.3">
      <c r="A50" s="35">
        <v>257.27</v>
      </c>
      <c r="B50" s="35">
        <v>42.27</v>
      </c>
      <c r="C50" s="27">
        <v>15.32</v>
      </c>
      <c r="D50" s="27">
        <v>646.53</v>
      </c>
      <c r="E50" s="27">
        <v>433.47</v>
      </c>
      <c r="F50" s="35">
        <v>250</v>
      </c>
      <c r="G50" s="35">
        <v>1000</v>
      </c>
      <c r="H50" s="167" t="s">
        <v>6</v>
      </c>
      <c r="I50" s="35">
        <v>250</v>
      </c>
      <c r="J50" s="222"/>
    </row>
    <row r="51" spans="1:10" s="4" customFormat="1" ht="18.75" thickBot="1" x14ac:dyDescent="0.3">
      <c r="A51" s="35">
        <v>0</v>
      </c>
      <c r="B51" s="35">
        <v>0</v>
      </c>
      <c r="C51" s="27"/>
      <c r="D51" s="27">
        <v>0</v>
      </c>
      <c r="E51" s="121"/>
      <c r="F51" s="109">
        <v>1</v>
      </c>
      <c r="G51" s="109">
        <v>1</v>
      </c>
      <c r="H51" s="165" t="s">
        <v>26</v>
      </c>
      <c r="I51" s="109">
        <v>1</v>
      </c>
      <c r="J51" s="222"/>
    </row>
    <row r="52" spans="1:10" s="4" customFormat="1" ht="18.75" thickBot="1" x14ac:dyDescent="0.3">
      <c r="A52" s="35">
        <v>2139.3200000000002</v>
      </c>
      <c r="B52" s="35">
        <v>1967.93</v>
      </c>
      <c r="C52" s="27">
        <v>1901.95</v>
      </c>
      <c r="D52" s="27">
        <v>1864.18</v>
      </c>
      <c r="E52" s="27">
        <v>2096.75</v>
      </c>
      <c r="F52" s="35">
        <v>2500</v>
      </c>
      <c r="G52" s="35">
        <v>2500</v>
      </c>
      <c r="H52" s="167" t="s">
        <v>27</v>
      </c>
      <c r="I52" s="35">
        <v>2500</v>
      </c>
      <c r="J52" s="222"/>
    </row>
    <row r="53" spans="1:10" s="4" customFormat="1" ht="18.75" thickBot="1" x14ac:dyDescent="0.3">
      <c r="A53" s="35">
        <v>4779</v>
      </c>
      <c r="B53" s="35">
        <v>5190.43</v>
      </c>
      <c r="C53" s="27">
        <v>1758.38</v>
      </c>
      <c r="D53" s="27">
        <v>45</v>
      </c>
      <c r="E53" s="121">
        <v>0</v>
      </c>
      <c r="F53" s="109">
        <v>4500</v>
      </c>
      <c r="G53" s="109">
        <v>668.5</v>
      </c>
      <c r="H53" s="165" t="s">
        <v>28</v>
      </c>
      <c r="I53" s="109">
        <v>4500</v>
      </c>
      <c r="J53" s="222"/>
    </row>
    <row r="54" spans="1:10" s="4" customFormat="1" ht="18.75" thickBot="1" x14ac:dyDescent="0.3">
      <c r="A54" s="35">
        <v>0</v>
      </c>
      <c r="B54" s="35">
        <v>0</v>
      </c>
      <c r="C54" s="27"/>
      <c r="D54" s="27"/>
      <c r="E54" s="27">
        <v>2500</v>
      </c>
      <c r="F54" s="35">
        <v>1</v>
      </c>
      <c r="G54" s="35">
        <v>2501</v>
      </c>
      <c r="H54" s="167" t="s">
        <v>29</v>
      </c>
      <c r="I54" s="35">
        <v>1</v>
      </c>
      <c r="J54" s="222"/>
    </row>
    <row r="55" spans="1:10" s="4" customFormat="1" ht="18.75" thickBot="1" x14ac:dyDescent="0.3">
      <c r="A55" s="35">
        <v>1595.43</v>
      </c>
      <c r="B55" s="35">
        <v>1446.87</v>
      </c>
      <c r="C55" s="27"/>
      <c r="D55" s="27">
        <v>1367.06</v>
      </c>
      <c r="E55" s="121">
        <v>0</v>
      </c>
      <c r="F55" s="109">
        <v>2500</v>
      </c>
      <c r="G55" s="109">
        <v>2010.02</v>
      </c>
      <c r="H55" s="165" t="s">
        <v>94</v>
      </c>
      <c r="I55" s="109">
        <v>2500</v>
      </c>
      <c r="J55" s="222"/>
    </row>
    <row r="56" spans="1:10" s="4" customFormat="1" ht="18.75" thickBot="1" x14ac:dyDescent="0.3">
      <c r="A56" s="35">
        <v>402.99</v>
      </c>
      <c r="B56" s="35">
        <v>599.39</v>
      </c>
      <c r="C56" s="27">
        <v>844.6</v>
      </c>
      <c r="D56" s="27">
        <v>735.14</v>
      </c>
      <c r="E56" s="27">
        <v>1133.93</v>
      </c>
      <c r="F56" s="35">
        <v>850</v>
      </c>
      <c r="G56" s="35">
        <v>1339.98</v>
      </c>
      <c r="H56" s="167" t="s">
        <v>30</v>
      </c>
      <c r="I56" s="35">
        <v>850</v>
      </c>
      <c r="J56" s="222"/>
    </row>
    <row r="57" spans="1:10" ht="18.75" thickBot="1" x14ac:dyDescent="0.3">
      <c r="A57" s="36">
        <v>0</v>
      </c>
      <c r="B57" s="36">
        <v>0</v>
      </c>
      <c r="C57" s="24"/>
      <c r="D57" s="24">
        <v>0</v>
      </c>
      <c r="E57" s="134">
        <v>0</v>
      </c>
      <c r="F57" s="110">
        <v>1500</v>
      </c>
      <c r="G57" s="110">
        <v>1500</v>
      </c>
      <c r="H57" s="168" t="s">
        <v>93</v>
      </c>
      <c r="I57" s="110">
        <v>1500</v>
      </c>
    </row>
    <row r="58" spans="1:10" s="6" customFormat="1" ht="18.75" thickBot="1" x14ac:dyDescent="0.3">
      <c r="A58" s="37">
        <f t="shared" ref="A58:G58" si="1">SUM(A41:A57)</f>
        <v>49984.13</v>
      </c>
      <c r="B58" s="37">
        <f t="shared" si="1"/>
        <v>48697.33</v>
      </c>
      <c r="C58" s="94">
        <f t="shared" si="1"/>
        <v>47270.389999999992</v>
      </c>
      <c r="D58" s="94">
        <f t="shared" si="1"/>
        <v>44346.04</v>
      </c>
      <c r="E58" s="179">
        <f t="shared" si="1"/>
        <v>31792.140000000003</v>
      </c>
      <c r="F58" s="180">
        <f t="shared" si="1"/>
        <v>55285</v>
      </c>
      <c r="G58" s="180">
        <f t="shared" si="1"/>
        <v>54703.5</v>
      </c>
      <c r="H58" s="185" t="s">
        <v>31</v>
      </c>
      <c r="I58" s="180">
        <f>SUM(I41:I57)</f>
        <v>57308.346139999994</v>
      </c>
      <c r="J58" s="228"/>
    </row>
    <row r="59" spans="1:10" s="80" customFormat="1" ht="18.75" thickBot="1" x14ac:dyDescent="0.3">
      <c r="A59" s="67"/>
      <c r="B59" s="67"/>
      <c r="C59" s="50"/>
      <c r="D59" s="97"/>
      <c r="E59" s="145" t="s">
        <v>198</v>
      </c>
      <c r="F59" s="89"/>
      <c r="G59" s="37"/>
      <c r="H59" s="11"/>
      <c r="I59" s="41"/>
      <c r="J59" s="229"/>
    </row>
    <row r="60" spans="1:10" ht="19.5" thickBot="1" x14ac:dyDescent="0.35">
      <c r="A60" s="65" t="s">
        <v>149</v>
      </c>
      <c r="B60" s="65" t="s">
        <v>161</v>
      </c>
      <c r="C60" s="48" t="s">
        <v>133</v>
      </c>
      <c r="D60" s="48" t="s">
        <v>171</v>
      </c>
      <c r="E60" s="146" t="s">
        <v>133</v>
      </c>
      <c r="G60" s="38"/>
      <c r="H60" s="15"/>
    </row>
    <row r="61" spans="1:10" ht="18.75" thickBot="1" x14ac:dyDescent="0.3">
      <c r="A61" s="65" t="s">
        <v>32</v>
      </c>
      <c r="B61" s="65" t="s">
        <v>32</v>
      </c>
      <c r="C61" s="50" t="s">
        <v>32</v>
      </c>
      <c r="D61" s="97" t="s">
        <v>32</v>
      </c>
      <c r="E61" s="186" t="s">
        <v>32</v>
      </c>
      <c r="F61" s="128" t="s">
        <v>32</v>
      </c>
      <c r="G61" s="128" t="str">
        <f>H61</f>
        <v>171 SUPERVISOR</v>
      </c>
      <c r="H61" s="178" t="s">
        <v>32</v>
      </c>
      <c r="I61" s="128" t="s">
        <v>32</v>
      </c>
      <c r="J61" s="243" t="s">
        <v>222</v>
      </c>
    </row>
    <row r="62" spans="1:10" s="4" customFormat="1" ht="18.75" thickBot="1" x14ac:dyDescent="0.3">
      <c r="A62" s="82">
        <v>16856.68</v>
      </c>
      <c r="B62" s="82">
        <v>17550.48</v>
      </c>
      <c r="C62" s="27">
        <v>18901.439999999999</v>
      </c>
      <c r="D62" s="27">
        <v>19279.560000000001</v>
      </c>
      <c r="E62" s="27">
        <v>14662.08</v>
      </c>
      <c r="F62" s="35">
        <v>19549.419999999998</v>
      </c>
      <c r="G62" s="35">
        <v>19549.419999999998</v>
      </c>
      <c r="H62" s="20" t="s">
        <v>24</v>
      </c>
      <c r="I62" s="35">
        <f>SUM(G62*1.035)</f>
        <v>20233.649699999998</v>
      </c>
      <c r="J62" s="236">
        <f>SUM(I62-G62)</f>
        <v>684.22969999999987</v>
      </c>
    </row>
    <row r="63" spans="1:10" s="4" customFormat="1" ht="18.75" thickBot="1" x14ac:dyDescent="0.3">
      <c r="A63" s="35">
        <v>0</v>
      </c>
      <c r="B63" s="35">
        <v>89.25</v>
      </c>
      <c r="C63" s="27"/>
      <c r="D63" s="27">
        <v>0</v>
      </c>
      <c r="E63" s="121">
        <v>93.8</v>
      </c>
      <c r="F63" s="109">
        <v>1000</v>
      </c>
      <c r="G63" s="109">
        <v>1000</v>
      </c>
      <c r="H63" s="125" t="s">
        <v>210</v>
      </c>
      <c r="I63" s="35">
        <v>1000</v>
      </c>
      <c r="J63" s="222"/>
    </row>
    <row r="64" spans="1:10" s="9" customFormat="1" ht="18.75" thickBot="1" x14ac:dyDescent="0.3">
      <c r="A64" s="35">
        <v>15.58</v>
      </c>
      <c r="B64" s="35"/>
      <c r="C64" s="27"/>
      <c r="D64" s="27"/>
      <c r="E64" s="27"/>
      <c r="F64" s="35"/>
      <c r="G64" s="35"/>
      <c r="H64" s="20"/>
      <c r="I64" s="35"/>
      <c r="J64" s="226"/>
    </row>
    <row r="65" spans="1:10" s="4" customFormat="1" ht="18.75" thickBot="1" x14ac:dyDescent="0.3">
      <c r="A65" s="35"/>
      <c r="B65" s="35">
        <v>72.91</v>
      </c>
      <c r="C65" s="27">
        <v>14.48</v>
      </c>
      <c r="D65" s="27">
        <v>444.85</v>
      </c>
      <c r="E65" s="27">
        <v>478.4</v>
      </c>
      <c r="F65" s="35">
        <v>250</v>
      </c>
      <c r="G65" s="35">
        <v>750</v>
      </c>
      <c r="H65" s="20" t="s">
        <v>3</v>
      </c>
      <c r="I65" s="35">
        <v>250</v>
      </c>
      <c r="J65" s="222"/>
    </row>
    <row r="66" spans="1:10" s="9" customFormat="1" ht="18.75" thickBot="1" x14ac:dyDescent="0.3">
      <c r="A66" s="35"/>
      <c r="B66" s="35">
        <v>9.9</v>
      </c>
      <c r="C66" s="27"/>
      <c r="D66" s="27">
        <v>0</v>
      </c>
      <c r="E66" s="121">
        <v>0</v>
      </c>
      <c r="F66" s="102">
        <v>10</v>
      </c>
      <c r="G66" s="109">
        <v>10</v>
      </c>
      <c r="H66" s="125" t="s">
        <v>110</v>
      </c>
      <c r="I66" s="109">
        <v>10</v>
      </c>
      <c r="J66" s="226"/>
    </row>
    <row r="67" spans="1:10" ht="18.75" thickBot="1" x14ac:dyDescent="0.3">
      <c r="C67" s="24"/>
      <c r="D67" s="24">
        <v>0</v>
      </c>
      <c r="E67" s="24"/>
      <c r="F67" s="36">
        <v>1</v>
      </c>
      <c r="G67" s="36">
        <v>1</v>
      </c>
      <c r="H67" s="11" t="s">
        <v>33</v>
      </c>
      <c r="I67" s="36">
        <v>1</v>
      </c>
    </row>
    <row r="68" spans="1:10" s="5" customFormat="1" ht="18.75" thickBot="1" x14ac:dyDescent="0.3">
      <c r="A68" s="37">
        <f t="shared" ref="A68" si="2">SUM(A62:A67)</f>
        <v>16872.260000000002</v>
      </c>
      <c r="B68" s="37">
        <f t="shared" ref="B68" si="3">SUM(B62:B67)</f>
        <v>17722.54</v>
      </c>
      <c r="C68" s="94">
        <f>SUM(C62:C67)</f>
        <v>18915.919999999998</v>
      </c>
      <c r="D68" s="94">
        <f>SUM(D62:D67)</f>
        <v>19724.41</v>
      </c>
      <c r="E68" s="179">
        <f>SUM(E62:E67)</f>
        <v>15234.279999999999</v>
      </c>
      <c r="F68" s="180">
        <f t="shared" ref="F68" si="4">SUM(F62:F67)</f>
        <v>20810.419999999998</v>
      </c>
      <c r="G68" s="131">
        <f>SUM(G62:G67)</f>
        <v>21310.42</v>
      </c>
      <c r="H68" s="187" t="s">
        <v>34</v>
      </c>
      <c r="I68" s="180">
        <f t="shared" ref="I68" si="5">SUM(I62:I67)</f>
        <v>21494.649699999998</v>
      </c>
      <c r="J68" s="222"/>
    </row>
    <row r="69" spans="1:10" s="5" customFormat="1" ht="36.75" thickBot="1" x14ac:dyDescent="0.3">
      <c r="A69" s="37"/>
      <c r="B69" s="37"/>
      <c r="C69" s="94"/>
      <c r="D69" s="94"/>
      <c r="E69" s="162" t="s">
        <v>198</v>
      </c>
      <c r="F69" s="95"/>
      <c r="G69" s="67"/>
      <c r="H69" s="20"/>
      <c r="I69" s="201" t="s">
        <v>191</v>
      </c>
      <c r="J69" s="222"/>
    </row>
    <row r="70" spans="1:10" s="4" customFormat="1" ht="34.15" customHeight="1" thickBot="1" x14ac:dyDescent="0.3">
      <c r="A70" s="37" t="s">
        <v>149</v>
      </c>
      <c r="B70" s="65" t="s">
        <v>161</v>
      </c>
      <c r="C70" s="53" t="s">
        <v>133</v>
      </c>
      <c r="D70" s="53" t="s">
        <v>171</v>
      </c>
      <c r="E70" s="147" t="s">
        <v>133</v>
      </c>
      <c r="F70" s="95" t="s">
        <v>166</v>
      </c>
      <c r="G70" s="127" t="s">
        <v>195</v>
      </c>
      <c r="H70" s="60" t="s">
        <v>0</v>
      </c>
      <c r="I70" s="202" t="s">
        <v>192</v>
      </c>
      <c r="J70" s="222"/>
    </row>
    <row r="71" spans="1:10" s="64" customFormat="1" x14ac:dyDescent="0.25">
      <c r="A71" s="41"/>
      <c r="B71" s="41"/>
      <c r="C71" s="57"/>
      <c r="D71" s="57"/>
      <c r="E71" s="118"/>
      <c r="F71" s="96"/>
      <c r="G71" s="205"/>
      <c r="H71" s="11"/>
      <c r="I71" s="41"/>
      <c r="J71" s="230"/>
    </row>
    <row r="72" spans="1:10" ht="18.75" thickBot="1" x14ac:dyDescent="0.3">
      <c r="A72" s="66" t="s">
        <v>35</v>
      </c>
      <c r="B72" s="66" t="s">
        <v>35</v>
      </c>
      <c r="C72" s="50" t="s">
        <v>35</v>
      </c>
      <c r="D72" s="97" t="s">
        <v>35</v>
      </c>
      <c r="E72" s="186" t="s">
        <v>35</v>
      </c>
      <c r="F72" s="128" t="s">
        <v>35</v>
      </c>
      <c r="G72" s="178" t="s">
        <v>35</v>
      </c>
      <c r="H72" s="178" t="s">
        <v>35</v>
      </c>
      <c r="I72" s="128" t="s">
        <v>35</v>
      </c>
    </row>
    <row r="73" spans="1:10" s="4" customFormat="1" ht="18.75" thickBot="1" x14ac:dyDescent="0.3">
      <c r="A73" s="35">
        <v>2177.5100000000002</v>
      </c>
      <c r="B73" s="35">
        <v>7040.64</v>
      </c>
      <c r="C73" s="27">
        <v>4963</v>
      </c>
      <c r="D73" s="27">
        <v>9314.5300000000007</v>
      </c>
      <c r="E73" s="121">
        <v>3185.56</v>
      </c>
      <c r="F73" s="109">
        <v>4500</v>
      </c>
      <c r="G73" s="109">
        <v>4500</v>
      </c>
      <c r="H73" s="165" t="s">
        <v>211</v>
      </c>
      <c r="I73" s="109">
        <v>7000</v>
      </c>
      <c r="J73" s="222"/>
    </row>
    <row r="74" spans="1:10" s="4" customFormat="1" ht="18.75" thickBot="1" x14ac:dyDescent="0.3">
      <c r="A74" s="35">
        <v>335</v>
      </c>
      <c r="B74" s="35">
        <v>838.12</v>
      </c>
      <c r="C74" s="27">
        <v>945</v>
      </c>
      <c r="D74" s="27">
        <v>1604.3</v>
      </c>
      <c r="E74" s="27">
        <v>0</v>
      </c>
      <c r="F74" s="35">
        <v>500</v>
      </c>
      <c r="G74" s="35">
        <v>0</v>
      </c>
      <c r="H74" s="166" t="s">
        <v>212</v>
      </c>
      <c r="I74" s="35">
        <v>500</v>
      </c>
      <c r="J74" s="222"/>
    </row>
    <row r="75" spans="1:10" s="4" customFormat="1" ht="18.75" thickBot="1" x14ac:dyDescent="0.3">
      <c r="A75" s="35"/>
      <c r="B75" s="35"/>
      <c r="C75" s="27"/>
      <c r="D75" s="27">
        <v>1500</v>
      </c>
      <c r="E75" s="121">
        <v>500</v>
      </c>
      <c r="F75" s="109">
        <v>500</v>
      </c>
      <c r="G75" s="109">
        <v>500</v>
      </c>
      <c r="H75" s="165" t="s">
        <v>164</v>
      </c>
      <c r="I75" s="109">
        <v>1000</v>
      </c>
      <c r="J75" s="222"/>
    </row>
    <row r="76" spans="1:10" s="4" customFormat="1" ht="18.75" thickBot="1" x14ac:dyDescent="0.3">
      <c r="A76" s="35">
        <v>593.83000000000004</v>
      </c>
      <c r="B76" s="35">
        <v>1379.88</v>
      </c>
      <c r="C76" s="27">
        <v>878.4</v>
      </c>
      <c r="D76" s="27">
        <v>2843.23</v>
      </c>
      <c r="E76" s="27">
        <v>314.91000000000003</v>
      </c>
      <c r="F76" s="35">
        <v>1000</v>
      </c>
      <c r="G76" s="35">
        <v>342.69</v>
      </c>
      <c r="H76" s="167" t="s">
        <v>3</v>
      </c>
      <c r="I76" s="35">
        <v>1500</v>
      </c>
      <c r="J76" s="222"/>
    </row>
    <row r="77" spans="1:10" s="9" customFormat="1" ht="18.75" thickBot="1" x14ac:dyDescent="0.3">
      <c r="A77" s="35">
        <v>577.92999999999995</v>
      </c>
      <c r="B77" s="35">
        <v>757.1</v>
      </c>
      <c r="C77" s="27">
        <v>962.95</v>
      </c>
      <c r="D77" s="27">
        <v>2003.45</v>
      </c>
      <c r="E77" s="121">
        <v>1257.31</v>
      </c>
      <c r="F77" s="109">
        <v>600</v>
      </c>
      <c r="G77" s="109">
        <v>1257.31</v>
      </c>
      <c r="H77" s="165" t="s">
        <v>110</v>
      </c>
      <c r="I77" s="109">
        <v>3000</v>
      </c>
      <c r="J77" s="226"/>
    </row>
    <row r="78" spans="1:10" s="4" customFormat="1" ht="24" customHeight="1" thickBot="1" x14ac:dyDescent="0.3">
      <c r="A78" s="35">
        <v>0</v>
      </c>
      <c r="B78" s="35">
        <v>1117.5</v>
      </c>
      <c r="C78" s="27">
        <v>420</v>
      </c>
      <c r="D78" s="27">
        <v>2492.5</v>
      </c>
      <c r="E78" s="27">
        <v>322.60000000000002</v>
      </c>
      <c r="F78" s="35">
        <v>500</v>
      </c>
      <c r="G78" s="35">
        <v>500</v>
      </c>
      <c r="H78" s="167" t="s">
        <v>36</v>
      </c>
      <c r="I78" s="35">
        <v>3800</v>
      </c>
      <c r="J78" s="222"/>
    </row>
    <row r="79" spans="1:10" s="4" customFormat="1" ht="18.75" thickBot="1" x14ac:dyDescent="0.3">
      <c r="A79" s="35">
        <v>43.2</v>
      </c>
      <c r="B79" s="35">
        <v>70.010000000000005</v>
      </c>
      <c r="C79" s="27">
        <v>25</v>
      </c>
      <c r="D79" s="27">
        <v>157.28</v>
      </c>
      <c r="E79" s="121">
        <v>366.34</v>
      </c>
      <c r="F79" s="109">
        <v>500</v>
      </c>
      <c r="G79" s="109">
        <v>500</v>
      </c>
      <c r="H79" s="165" t="s">
        <v>5</v>
      </c>
      <c r="I79" s="109">
        <v>500</v>
      </c>
      <c r="J79" s="222"/>
    </row>
    <row r="80" spans="1:10" s="4" customFormat="1" ht="18.75" thickBot="1" x14ac:dyDescent="0.3">
      <c r="A80" s="35">
        <v>0</v>
      </c>
      <c r="B80" s="35">
        <v>0</v>
      </c>
      <c r="C80" s="27"/>
      <c r="D80" s="27">
        <v>0</v>
      </c>
      <c r="E80" s="27"/>
      <c r="F80" s="35">
        <v>1</v>
      </c>
      <c r="G80" s="35">
        <v>1</v>
      </c>
      <c r="H80" s="167" t="s">
        <v>37</v>
      </c>
      <c r="I80" s="35">
        <v>1</v>
      </c>
      <c r="J80" s="222"/>
    </row>
    <row r="81" spans="1:10" ht="16.149999999999999" customHeight="1" thickBot="1" x14ac:dyDescent="0.3">
      <c r="A81" s="36">
        <v>16.920000000000002</v>
      </c>
      <c r="B81" s="36">
        <v>90.06</v>
      </c>
      <c r="C81" s="24">
        <v>82.46</v>
      </c>
      <c r="D81" s="24">
        <v>79.19</v>
      </c>
      <c r="E81" s="134">
        <v>235.98</v>
      </c>
      <c r="F81" s="110">
        <v>500</v>
      </c>
      <c r="G81" s="110">
        <v>500</v>
      </c>
      <c r="H81" s="168" t="s">
        <v>38</v>
      </c>
      <c r="I81" s="110">
        <v>500</v>
      </c>
    </row>
    <row r="82" spans="1:10" s="5" customFormat="1" ht="18.75" thickBot="1" x14ac:dyDescent="0.3">
      <c r="A82" s="67">
        <f t="shared" ref="A82" si="6">SUM(A73:A81)</f>
        <v>3744.39</v>
      </c>
      <c r="B82" s="67">
        <f t="shared" ref="B82" si="7">SUM(B73:B81)</f>
        <v>11293.31</v>
      </c>
      <c r="C82" s="94">
        <f>SUM(C73:C81)</f>
        <v>8276.8099999999977</v>
      </c>
      <c r="D82" s="94">
        <f>SUM(D73:D81)</f>
        <v>19994.479999999996</v>
      </c>
      <c r="E82" s="179">
        <f>SUM(E73:E81)</f>
        <v>6182.7</v>
      </c>
      <c r="F82" s="180">
        <f t="shared" ref="F82" si="8">SUM(F73:F81)</f>
        <v>8601</v>
      </c>
      <c r="G82" s="180">
        <f>SUM(G73:G81)</f>
        <v>8101</v>
      </c>
      <c r="H82" s="187" t="s">
        <v>39</v>
      </c>
      <c r="I82" s="180">
        <f t="shared" ref="I82" si="9">SUM(I73:I81)</f>
        <v>17801</v>
      </c>
      <c r="J82" s="222"/>
    </row>
    <row r="83" spans="1:10" s="64" customFormat="1" ht="18.75" thickBot="1" x14ac:dyDescent="0.3">
      <c r="A83" s="57"/>
      <c r="B83" s="57"/>
      <c r="C83" s="50"/>
      <c r="D83" s="97"/>
      <c r="E83" s="117"/>
      <c r="F83" s="89"/>
      <c r="G83" s="41"/>
      <c r="H83" s="11"/>
      <c r="I83" s="41"/>
      <c r="J83" s="230"/>
    </row>
    <row r="84" spans="1:10" ht="18.75" thickBot="1" x14ac:dyDescent="0.3">
      <c r="A84" s="70"/>
      <c r="B84" s="70"/>
      <c r="C84" s="50"/>
      <c r="D84" s="97"/>
      <c r="E84" s="113"/>
      <c r="G84" s="156" t="s">
        <v>203</v>
      </c>
      <c r="H84" s="14"/>
    </row>
    <row r="85" spans="1:10" ht="36.75" thickBot="1" x14ac:dyDescent="0.3">
      <c r="A85" s="71"/>
      <c r="B85" s="71"/>
      <c r="C85" s="44"/>
      <c r="D85" s="44"/>
      <c r="E85" s="162" t="s">
        <v>198</v>
      </c>
      <c r="F85" s="98" t="s">
        <v>176</v>
      </c>
      <c r="G85" s="127" t="s">
        <v>182</v>
      </c>
      <c r="H85" s="15"/>
      <c r="I85" s="201" t="s">
        <v>191</v>
      </c>
    </row>
    <row r="86" spans="1:10" ht="19.5" thickBot="1" x14ac:dyDescent="0.35">
      <c r="A86" s="65" t="s">
        <v>149</v>
      </c>
      <c r="B86" s="65" t="s">
        <v>161</v>
      </c>
      <c r="C86" s="48" t="s">
        <v>133</v>
      </c>
      <c r="D86" s="48" t="s">
        <v>171</v>
      </c>
      <c r="E86" s="147" t="s">
        <v>133</v>
      </c>
      <c r="F86" s="101" t="s">
        <v>166</v>
      </c>
      <c r="G86" s="157"/>
      <c r="H86" s="66" t="s">
        <v>0</v>
      </c>
      <c r="I86" s="202" t="s">
        <v>192</v>
      </c>
    </row>
    <row r="87" spans="1:10" ht="18.75" thickBot="1" x14ac:dyDescent="0.3">
      <c r="A87" s="41" t="s">
        <v>40</v>
      </c>
      <c r="B87" s="41" t="s">
        <v>40</v>
      </c>
      <c r="C87" s="37" t="s">
        <v>40</v>
      </c>
      <c r="D87" s="97" t="s">
        <v>40</v>
      </c>
      <c r="E87" s="180" t="s">
        <v>40</v>
      </c>
      <c r="F87" s="128" t="s">
        <v>40</v>
      </c>
      <c r="G87" s="188" t="s">
        <v>40</v>
      </c>
      <c r="H87" s="178" t="s">
        <v>40</v>
      </c>
      <c r="I87" s="128" t="s">
        <v>40</v>
      </c>
      <c r="J87" s="243" t="s">
        <v>207</v>
      </c>
    </row>
    <row r="88" spans="1:10" s="4" customFormat="1" ht="18.75" thickBot="1" x14ac:dyDescent="0.3">
      <c r="A88" s="35">
        <v>7490.79</v>
      </c>
      <c r="B88" s="35">
        <v>100</v>
      </c>
      <c r="C88" s="27">
        <v>100</v>
      </c>
      <c r="D88" s="27">
        <v>100</v>
      </c>
      <c r="E88" s="121">
        <v>0</v>
      </c>
      <c r="F88" s="109">
        <v>100</v>
      </c>
      <c r="G88" s="109">
        <v>100</v>
      </c>
      <c r="H88" s="165" t="s">
        <v>24</v>
      </c>
      <c r="I88" s="109">
        <v>100</v>
      </c>
      <c r="J88" s="222"/>
    </row>
    <row r="89" spans="1:10" s="4" customFormat="1" ht="18.75" thickBot="1" x14ac:dyDescent="0.3">
      <c r="A89" s="35">
        <v>246.52</v>
      </c>
      <c r="B89" s="35">
        <v>33.47</v>
      </c>
      <c r="C89" s="27">
        <v>258.77999999999997</v>
      </c>
      <c r="D89" s="27">
        <v>117.19</v>
      </c>
      <c r="E89" s="27">
        <v>0</v>
      </c>
      <c r="F89" s="35">
        <v>300</v>
      </c>
      <c r="G89" s="35">
        <v>300</v>
      </c>
      <c r="H89" s="167" t="s">
        <v>3</v>
      </c>
      <c r="I89" s="35">
        <v>300</v>
      </c>
      <c r="J89" s="222"/>
    </row>
    <row r="90" spans="1:10" s="4" customFormat="1" ht="18.75" thickBot="1" x14ac:dyDescent="0.3">
      <c r="A90" s="35">
        <v>11.05</v>
      </c>
      <c r="B90" s="35">
        <v>106.91</v>
      </c>
      <c r="C90" s="27">
        <v>44</v>
      </c>
      <c r="D90" s="27">
        <v>27.5</v>
      </c>
      <c r="E90" s="121">
        <v>44</v>
      </c>
      <c r="F90" s="109">
        <v>200</v>
      </c>
      <c r="G90" s="109">
        <v>200</v>
      </c>
      <c r="H90" s="165" t="s">
        <v>110</v>
      </c>
      <c r="I90" s="109">
        <v>200</v>
      </c>
      <c r="J90" s="222"/>
    </row>
    <row r="91" spans="1:10" s="4" customFormat="1" ht="18.75" thickBot="1" x14ac:dyDescent="0.3">
      <c r="A91" s="35"/>
      <c r="B91" s="35"/>
      <c r="C91" s="27"/>
      <c r="D91" s="27">
        <v>58.83</v>
      </c>
      <c r="E91" s="27"/>
      <c r="F91" s="35">
        <v>1</v>
      </c>
      <c r="G91" s="36">
        <v>1</v>
      </c>
      <c r="H91" s="167" t="s">
        <v>33</v>
      </c>
      <c r="I91" s="35">
        <v>1</v>
      </c>
      <c r="J91" s="222"/>
    </row>
    <row r="92" spans="1:10" s="10" customFormat="1" x14ac:dyDescent="0.25">
      <c r="A92" s="36">
        <v>1075</v>
      </c>
      <c r="B92" s="36">
        <v>1293</v>
      </c>
      <c r="C92" s="24">
        <v>1474</v>
      </c>
      <c r="D92" s="24">
        <v>1551</v>
      </c>
      <c r="E92" s="122">
        <v>1824</v>
      </c>
      <c r="F92" s="123">
        <v>1600</v>
      </c>
      <c r="G92" s="124">
        <v>1825</v>
      </c>
      <c r="H92" s="169" t="s">
        <v>129</v>
      </c>
      <c r="I92" s="36">
        <v>2000</v>
      </c>
      <c r="J92" s="231"/>
    </row>
    <row r="93" spans="1:10" s="10" customFormat="1" ht="18.75" thickBot="1" x14ac:dyDescent="0.3">
      <c r="A93" s="36">
        <v>17719.18</v>
      </c>
      <c r="B93" s="36">
        <v>30888.04</v>
      </c>
      <c r="C93" s="24">
        <v>30728.04</v>
      </c>
      <c r="D93" s="24">
        <v>30728.04</v>
      </c>
      <c r="E93" s="24">
        <v>23046.03</v>
      </c>
      <c r="F93" s="36">
        <v>33000</v>
      </c>
      <c r="G93" s="34">
        <v>33000</v>
      </c>
      <c r="H93" s="170" t="s">
        <v>148</v>
      </c>
      <c r="I93" s="36">
        <f>SUM(F93*1.07)</f>
        <v>35310</v>
      </c>
      <c r="J93" s="244">
        <f>SUM(I93-G93)</f>
        <v>2310</v>
      </c>
    </row>
    <row r="94" spans="1:10" ht="18.75" thickBot="1" x14ac:dyDescent="0.3">
      <c r="A94" s="36">
        <v>1378.17</v>
      </c>
      <c r="B94" s="36">
        <v>0</v>
      </c>
      <c r="C94" s="24"/>
      <c r="D94" s="24"/>
      <c r="E94" s="24"/>
      <c r="F94" s="36">
        <v>0</v>
      </c>
      <c r="G94" s="36"/>
      <c r="H94" s="171"/>
      <c r="I94" s="36">
        <v>0</v>
      </c>
      <c r="J94" s="227"/>
    </row>
    <row r="95" spans="1:10" s="5" customFormat="1" ht="19.5" customHeight="1" thickBot="1" x14ac:dyDescent="0.3">
      <c r="A95" s="37">
        <f t="shared" ref="A95" si="10">SUM(A88:A94)</f>
        <v>27920.71</v>
      </c>
      <c r="B95" s="37">
        <f t="shared" ref="B95:C95" si="11">SUM(B88:B94)</f>
        <v>32421.420000000002</v>
      </c>
      <c r="C95" s="94">
        <f t="shared" si="11"/>
        <v>32604.82</v>
      </c>
      <c r="D95" s="94">
        <f>SUM(D88:D94)</f>
        <v>32582.560000000001</v>
      </c>
      <c r="E95" s="179">
        <f t="shared" ref="E95" si="12">SUM(E88:E94)</f>
        <v>24914.03</v>
      </c>
      <c r="F95" s="180">
        <f>SUM(F88:F94)</f>
        <v>35201</v>
      </c>
      <c r="G95" s="180">
        <f>SUM(G88:G93)</f>
        <v>35426</v>
      </c>
      <c r="H95" s="187" t="s">
        <v>41</v>
      </c>
      <c r="I95" s="180">
        <f>SUM(I88:I94)</f>
        <v>37911</v>
      </c>
      <c r="J95" s="222"/>
    </row>
    <row r="96" spans="1:10" s="64" customFormat="1" ht="41.25" customHeight="1" thickBot="1" x14ac:dyDescent="0.3">
      <c r="A96" s="41"/>
      <c r="B96" s="41"/>
      <c r="C96" s="50"/>
      <c r="D96" s="97"/>
      <c r="E96" s="162" t="s">
        <v>198</v>
      </c>
      <c r="F96" s="130" t="s">
        <v>176</v>
      </c>
      <c r="G96" s="41"/>
      <c r="H96" s="11"/>
      <c r="I96" s="41"/>
      <c r="J96" s="230"/>
    </row>
    <row r="97" spans="1:10" ht="19.5" thickBot="1" x14ac:dyDescent="0.35">
      <c r="A97" s="65" t="s">
        <v>149</v>
      </c>
      <c r="B97" s="65" t="s">
        <v>161</v>
      </c>
      <c r="C97" s="48" t="s">
        <v>133</v>
      </c>
      <c r="D97" s="48" t="s">
        <v>171</v>
      </c>
      <c r="E97" s="163" t="s">
        <v>133</v>
      </c>
      <c r="F97" s="36"/>
      <c r="G97" s="24"/>
      <c r="H97" s="23"/>
      <c r="I97" s="68"/>
    </row>
    <row r="98" spans="1:10" ht="18.75" thickBot="1" x14ac:dyDescent="0.3">
      <c r="A98" s="72" t="s">
        <v>42</v>
      </c>
      <c r="B98" s="72" t="s">
        <v>42</v>
      </c>
      <c r="C98" s="44" t="s">
        <v>141</v>
      </c>
      <c r="D98" s="44" t="s">
        <v>42</v>
      </c>
      <c r="E98" s="178" t="s">
        <v>141</v>
      </c>
      <c r="F98" s="128" t="s">
        <v>141</v>
      </c>
      <c r="G98" s="189" t="s">
        <v>42</v>
      </c>
      <c r="H98" s="188" t="s">
        <v>42</v>
      </c>
      <c r="I98" s="128" t="s">
        <v>42</v>
      </c>
      <c r="J98" s="243" t="s">
        <v>207</v>
      </c>
    </row>
    <row r="99" spans="1:10" s="4" customFormat="1" ht="18.75" thickBot="1" x14ac:dyDescent="0.3">
      <c r="A99" s="35">
        <v>29945.52</v>
      </c>
      <c r="B99" s="35">
        <v>30544.44</v>
      </c>
      <c r="C99" s="27">
        <v>31155.24</v>
      </c>
      <c r="D99" s="27">
        <v>31778.400000000001</v>
      </c>
      <c r="E99" s="121">
        <v>24167.52</v>
      </c>
      <c r="F99" s="109">
        <v>32223.3</v>
      </c>
      <c r="G99" s="109">
        <v>32223.3</v>
      </c>
      <c r="H99" s="165" t="s">
        <v>24</v>
      </c>
      <c r="I99" s="109">
        <f>SUM(G99*1.035)</f>
        <v>33351.1155</v>
      </c>
      <c r="J99" s="236">
        <f>SUM(I99-G99)</f>
        <v>1127.8155000000006</v>
      </c>
    </row>
    <row r="100" spans="1:10" s="4" customFormat="1" ht="18.75" thickBot="1" x14ac:dyDescent="0.3">
      <c r="A100" s="35"/>
      <c r="B100" s="35">
        <v>838.31</v>
      </c>
      <c r="C100" s="27"/>
      <c r="D100" s="27">
        <v>0</v>
      </c>
      <c r="E100" s="27"/>
      <c r="F100" s="35">
        <v>100</v>
      </c>
      <c r="G100" s="35">
        <v>100</v>
      </c>
      <c r="H100" s="167" t="s">
        <v>152</v>
      </c>
      <c r="I100" s="35">
        <v>100</v>
      </c>
      <c r="J100" s="220">
        <f t="shared" ref="J100:J101" si="13">SUM(I100-G100)</f>
        <v>0</v>
      </c>
    </row>
    <row r="101" spans="1:10" s="4" customFormat="1" ht="18.75" thickBot="1" x14ac:dyDescent="0.3">
      <c r="A101" s="35">
        <v>1853.78</v>
      </c>
      <c r="B101" s="35">
        <v>11420.84</v>
      </c>
      <c r="C101" s="51">
        <v>15241.13</v>
      </c>
      <c r="D101" s="51">
        <v>18101.46</v>
      </c>
      <c r="E101" s="126">
        <v>14650.73</v>
      </c>
      <c r="F101" s="109">
        <v>18870</v>
      </c>
      <c r="G101" s="109">
        <v>18870</v>
      </c>
      <c r="H101" s="165" t="s">
        <v>213</v>
      </c>
      <c r="I101" s="109">
        <v>19500</v>
      </c>
      <c r="J101" s="236">
        <f t="shared" si="13"/>
        <v>630</v>
      </c>
    </row>
    <row r="102" spans="1:10" s="4" customFormat="1" ht="18.75" thickBot="1" x14ac:dyDescent="0.3">
      <c r="A102" s="35">
        <v>583.64</v>
      </c>
      <c r="B102" s="35">
        <v>687.75</v>
      </c>
      <c r="C102" s="27">
        <v>635.32000000000005</v>
      </c>
      <c r="D102" s="27">
        <v>388.55</v>
      </c>
      <c r="E102" s="27">
        <v>443.94</v>
      </c>
      <c r="F102" s="35">
        <v>1000</v>
      </c>
      <c r="G102" s="35">
        <v>1000</v>
      </c>
      <c r="H102" s="166" t="s">
        <v>3</v>
      </c>
      <c r="I102" s="35">
        <v>1000</v>
      </c>
      <c r="J102" s="222"/>
    </row>
    <row r="103" spans="1:10" s="9" customFormat="1" ht="18.75" thickBot="1" x14ac:dyDescent="0.3">
      <c r="A103" s="35">
        <v>157.05000000000001</v>
      </c>
      <c r="B103" s="35">
        <v>108.74</v>
      </c>
      <c r="C103" s="27">
        <v>110</v>
      </c>
      <c r="D103" s="27">
        <v>89.7</v>
      </c>
      <c r="E103" s="121">
        <v>170.93</v>
      </c>
      <c r="F103" s="109">
        <v>300</v>
      </c>
      <c r="G103" s="109">
        <v>300</v>
      </c>
      <c r="H103" s="165" t="s">
        <v>110</v>
      </c>
      <c r="I103" s="109">
        <v>300</v>
      </c>
      <c r="J103" s="226"/>
    </row>
    <row r="104" spans="1:10" s="4" customFormat="1" ht="18.75" thickBot="1" x14ac:dyDescent="0.3">
      <c r="A104" s="35">
        <v>36</v>
      </c>
      <c r="B104" s="35">
        <v>86.32</v>
      </c>
      <c r="C104" s="27">
        <v>42</v>
      </c>
      <c r="D104" s="27">
        <v>44</v>
      </c>
      <c r="E104" s="27"/>
      <c r="F104" s="35">
        <v>100</v>
      </c>
      <c r="G104" s="35">
        <v>100</v>
      </c>
      <c r="H104" s="166" t="s">
        <v>43</v>
      </c>
      <c r="I104" s="35">
        <v>100</v>
      </c>
      <c r="J104" s="222"/>
    </row>
    <row r="105" spans="1:10" s="4" customFormat="1" ht="18.75" thickBot="1" x14ac:dyDescent="0.3">
      <c r="A105" s="37">
        <f t="shared" ref="A105" si="14">SUM(A99:A104)</f>
        <v>32575.989999999998</v>
      </c>
      <c r="B105" s="37">
        <f t="shared" ref="B105" si="15">SUM(B99:B104)</f>
        <v>43686.399999999994</v>
      </c>
      <c r="C105" s="94">
        <f>SUM(C99:C104)</f>
        <v>47183.69</v>
      </c>
      <c r="D105" s="94">
        <f>SUM(D99:D104)</f>
        <v>50402.11</v>
      </c>
      <c r="E105" s="179">
        <f>SUM(E99:E104)</f>
        <v>39433.120000000003</v>
      </c>
      <c r="F105" s="180">
        <f t="shared" ref="F105" si="16">SUM(F99:F104)</f>
        <v>52593.3</v>
      </c>
      <c r="G105" s="180">
        <f>SUM(G99:G104)</f>
        <v>52593.3</v>
      </c>
      <c r="H105" s="187" t="s">
        <v>44</v>
      </c>
      <c r="I105" s="180">
        <f t="shared" ref="I105" si="17">SUM(I99:I104)</f>
        <v>54351.1155</v>
      </c>
      <c r="J105" s="222"/>
    </row>
    <row r="106" spans="1:10" s="78" customFormat="1" ht="18.75" thickBot="1" x14ac:dyDescent="0.3">
      <c r="A106" s="41"/>
      <c r="B106" s="41"/>
      <c r="C106" s="50"/>
      <c r="D106" s="97"/>
      <c r="E106" s="162" t="s">
        <v>198</v>
      </c>
      <c r="F106" s="96"/>
      <c r="G106" s="41"/>
      <c r="H106" s="11"/>
      <c r="I106" s="41"/>
      <c r="J106" s="230"/>
    </row>
    <row r="107" spans="1:10" ht="19.5" thickBot="1" x14ac:dyDescent="0.35">
      <c r="A107" s="65" t="s">
        <v>149</v>
      </c>
      <c r="B107" s="65" t="s">
        <v>161</v>
      </c>
      <c r="C107" s="48" t="s">
        <v>133</v>
      </c>
      <c r="D107" s="48" t="s">
        <v>171</v>
      </c>
      <c r="E107" s="163" t="s">
        <v>133</v>
      </c>
      <c r="F107" s="36"/>
      <c r="G107" s="36"/>
      <c r="H107" s="14"/>
    </row>
    <row r="108" spans="1:10" ht="36.75" thickBot="1" x14ac:dyDescent="0.3">
      <c r="A108" s="72" t="s">
        <v>155</v>
      </c>
      <c r="B108" s="72" t="s">
        <v>155</v>
      </c>
      <c r="C108" s="52" t="s">
        <v>45</v>
      </c>
      <c r="D108" s="52" t="s">
        <v>45</v>
      </c>
      <c r="E108" s="190" t="s">
        <v>45</v>
      </c>
      <c r="F108" s="128" t="s">
        <v>45</v>
      </c>
      <c r="G108" s="188" t="s">
        <v>45</v>
      </c>
      <c r="H108" s="188" t="s">
        <v>45</v>
      </c>
      <c r="I108" s="128" t="s">
        <v>45</v>
      </c>
    </row>
    <row r="109" spans="1:10" s="4" customFormat="1" ht="27" customHeight="1" thickBot="1" x14ac:dyDescent="0.3">
      <c r="A109" s="35">
        <v>1081.25</v>
      </c>
      <c r="B109" s="35">
        <v>1115</v>
      </c>
      <c r="C109" s="28">
        <v>988</v>
      </c>
      <c r="D109" s="94">
        <v>1036</v>
      </c>
      <c r="E109" s="135">
        <v>160</v>
      </c>
      <c r="F109" s="109">
        <v>1500</v>
      </c>
      <c r="G109" s="109">
        <v>1500</v>
      </c>
      <c r="H109" s="165" t="s">
        <v>214</v>
      </c>
      <c r="I109" s="109">
        <v>1500</v>
      </c>
      <c r="J109" s="222"/>
    </row>
    <row r="110" spans="1:10" s="4" customFormat="1" ht="27" customHeight="1" thickBot="1" x14ac:dyDescent="0.3">
      <c r="A110" s="35"/>
      <c r="B110" s="35"/>
      <c r="C110" s="94"/>
      <c r="D110" s="94"/>
      <c r="E110" s="135">
        <v>0</v>
      </c>
      <c r="F110" s="109"/>
      <c r="G110" s="109"/>
      <c r="H110" s="218" t="s">
        <v>200</v>
      </c>
      <c r="I110" s="217">
        <v>500</v>
      </c>
      <c r="J110" s="222"/>
    </row>
    <row r="111" spans="1:10" s="4" customFormat="1" ht="27" customHeight="1" thickBot="1" x14ac:dyDescent="0.3">
      <c r="A111" s="35"/>
      <c r="B111" s="35"/>
      <c r="C111" s="94"/>
      <c r="D111" s="94"/>
      <c r="E111" s="135">
        <v>0</v>
      </c>
      <c r="F111" s="109"/>
      <c r="G111" s="109"/>
      <c r="H111" s="218" t="s">
        <v>202</v>
      </c>
      <c r="I111" s="217">
        <v>100</v>
      </c>
      <c r="J111" s="222"/>
    </row>
    <row r="112" spans="1:10" s="4" customFormat="1" ht="27.75" customHeight="1" thickBot="1" x14ac:dyDescent="0.3">
      <c r="A112" s="35"/>
      <c r="B112" s="35">
        <v>42.23</v>
      </c>
      <c r="C112" s="28"/>
      <c r="D112" s="94">
        <v>0</v>
      </c>
      <c r="E112" s="94">
        <v>0</v>
      </c>
      <c r="F112" s="35">
        <v>1</v>
      </c>
      <c r="G112" s="35">
        <v>1</v>
      </c>
      <c r="H112" s="166" t="s">
        <v>38</v>
      </c>
      <c r="I112" s="35">
        <v>1</v>
      </c>
      <c r="J112" s="222"/>
    </row>
    <row r="113" spans="1:10" s="4" customFormat="1" ht="18.75" thickBot="1" x14ac:dyDescent="0.3">
      <c r="A113" s="35"/>
      <c r="B113" s="35"/>
      <c r="C113" s="28"/>
      <c r="D113" s="94">
        <v>0</v>
      </c>
      <c r="E113" s="135"/>
      <c r="F113" s="109">
        <v>50</v>
      </c>
      <c r="G113" s="109">
        <v>50</v>
      </c>
      <c r="H113" s="165" t="s">
        <v>201</v>
      </c>
      <c r="I113" s="109">
        <v>50</v>
      </c>
      <c r="J113" s="222"/>
    </row>
    <row r="114" spans="1:10" s="5" customFormat="1" ht="18.75" thickBot="1" x14ac:dyDescent="0.3">
      <c r="A114" s="31">
        <f t="shared" ref="A114" si="18">SUM(A109:A113)</f>
        <v>1081.25</v>
      </c>
      <c r="B114" s="31">
        <f t="shared" ref="B114" si="19">SUM(B109:B113)</f>
        <v>1157.23</v>
      </c>
      <c r="C114" s="88">
        <f>SUM(C109:C113)</f>
        <v>988</v>
      </c>
      <c r="D114" s="88">
        <f>SUM(D109:D113)</f>
        <v>1036</v>
      </c>
      <c r="E114" s="88">
        <f>SUM(E109:E113)</f>
        <v>160</v>
      </c>
      <c r="F114" s="31">
        <f t="shared" ref="F114" si="20">SUM(F109:F113)</f>
        <v>1551</v>
      </c>
      <c r="G114" s="31">
        <f>SUM(G109:G113)</f>
        <v>1551</v>
      </c>
      <c r="H114" s="167" t="s">
        <v>46</v>
      </c>
      <c r="I114" s="31">
        <f t="shared" ref="I114" si="21">SUM(I109:I113)</f>
        <v>2151</v>
      </c>
      <c r="J114" s="222"/>
    </row>
    <row r="115" spans="1:10" s="64" customFormat="1" x14ac:dyDescent="0.25">
      <c r="A115" s="25"/>
      <c r="B115" s="25"/>
      <c r="C115" s="79"/>
      <c r="D115" s="79"/>
      <c r="E115" s="79"/>
      <c r="F115" s="25"/>
      <c r="G115" s="25"/>
      <c r="H115" s="11"/>
      <c r="I115" s="25"/>
      <c r="J115" s="230"/>
    </row>
    <row r="116" spans="1:10" s="23" customFormat="1" ht="18.75" x14ac:dyDescent="0.3">
      <c r="A116" s="65" t="s">
        <v>149</v>
      </c>
      <c r="B116" s="65" t="s">
        <v>161</v>
      </c>
      <c r="C116" s="48" t="s">
        <v>133</v>
      </c>
      <c r="D116" s="48" t="s">
        <v>171</v>
      </c>
      <c r="E116" s="191" t="s">
        <v>133</v>
      </c>
      <c r="F116" s="192"/>
      <c r="G116" s="192"/>
      <c r="H116" s="133"/>
      <c r="I116" s="192"/>
      <c r="J116" s="231"/>
    </row>
    <row r="117" spans="1:10" ht="18.75" thickBot="1" x14ac:dyDescent="0.3">
      <c r="A117" s="72" t="s">
        <v>47</v>
      </c>
      <c r="B117" s="72" t="s">
        <v>47</v>
      </c>
      <c r="C117" s="44" t="s">
        <v>47</v>
      </c>
      <c r="D117" s="44" t="s">
        <v>47</v>
      </c>
      <c r="E117" s="178" t="s">
        <v>47</v>
      </c>
      <c r="F117" s="128" t="s">
        <v>47</v>
      </c>
      <c r="G117" s="178" t="s">
        <v>47</v>
      </c>
      <c r="H117" s="178" t="s">
        <v>47</v>
      </c>
      <c r="I117" s="128" t="s">
        <v>47</v>
      </c>
      <c r="J117" s="243" t="s">
        <v>208</v>
      </c>
    </row>
    <row r="118" spans="1:10" s="4" customFormat="1" ht="18.75" thickBot="1" x14ac:dyDescent="0.3">
      <c r="A118" s="35">
        <v>17639.400000000001</v>
      </c>
      <c r="B118" s="35">
        <v>17992.2</v>
      </c>
      <c r="C118" s="27">
        <v>18351.84</v>
      </c>
      <c r="D118" s="27">
        <v>18719.04</v>
      </c>
      <c r="E118" s="121">
        <v>14235.84</v>
      </c>
      <c r="F118" s="109">
        <v>18981.060000000001</v>
      </c>
      <c r="G118" s="109">
        <v>18981.060000000001</v>
      </c>
      <c r="H118" s="165" t="s">
        <v>24</v>
      </c>
      <c r="I118" s="109">
        <f>SUM(G118*1.035)</f>
        <v>19645.397099999998</v>
      </c>
      <c r="J118" s="236">
        <f>SUM(I118-G118)</f>
        <v>664.33709999999701</v>
      </c>
    </row>
    <row r="119" spans="1:10" s="4" customFormat="1" ht="18.75" thickBot="1" x14ac:dyDescent="0.3">
      <c r="A119" s="35">
        <v>8042.4</v>
      </c>
      <c r="B119" s="35">
        <v>8203.32</v>
      </c>
      <c r="C119" s="27">
        <v>8367.36</v>
      </c>
      <c r="D119" s="27">
        <v>8534.76</v>
      </c>
      <c r="E119" s="27">
        <v>6490.71</v>
      </c>
      <c r="F119" s="35">
        <v>8654.24</v>
      </c>
      <c r="G119" s="35">
        <v>8654.24</v>
      </c>
      <c r="H119" s="167" t="s">
        <v>48</v>
      </c>
      <c r="I119" s="35">
        <f>SUM(G119*1.035)</f>
        <v>8957.1383999999998</v>
      </c>
      <c r="J119" s="236">
        <f>SUM(I119-G119)</f>
        <v>302.89840000000004</v>
      </c>
    </row>
    <row r="120" spans="1:10" s="4" customFormat="1" ht="18.75" thickBot="1" x14ac:dyDescent="0.3">
      <c r="A120" s="35"/>
      <c r="B120" s="35"/>
      <c r="C120" s="27"/>
      <c r="D120" s="27"/>
      <c r="E120" s="121"/>
      <c r="F120" s="109">
        <v>0</v>
      </c>
      <c r="G120" s="109"/>
      <c r="H120" s="165"/>
      <c r="I120" s="109">
        <v>0</v>
      </c>
      <c r="J120" s="222"/>
    </row>
    <row r="121" spans="1:10" s="4" customFormat="1" ht="18.75" thickBot="1" x14ac:dyDescent="0.3">
      <c r="A121" s="35">
        <v>996.88</v>
      </c>
      <c r="B121" s="35">
        <v>1394.45</v>
      </c>
      <c r="C121" s="27">
        <v>3152.5</v>
      </c>
      <c r="D121" s="27">
        <v>669.14</v>
      </c>
      <c r="E121" s="27">
        <v>1875.12</v>
      </c>
      <c r="F121" s="35">
        <v>2500</v>
      </c>
      <c r="G121" s="35">
        <v>2500</v>
      </c>
      <c r="H121" s="167" t="s">
        <v>215</v>
      </c>
      <c r="I121" s="35">
        <v>3000</v>
      </c>
      <c r="J121" s="222"/>
    </row>
    <row r="122" spans="1:10" s="4" customFormat="1" ht="18.75" thickBot="1" x14ac:dyDescent="0.3">
      <c r="A122" s="35"/>
      <c r="B122" s="35">
        <v>876.99</v>
      </c>
      <c r="C122" s="27"/>
      <c r="D122" s="27"/>
      <c r="E122" s="121"/>
      <c r="F122" s="109">
        <v>0</v>
      </c>
      <c r="G122" s="109"/>
      <c r="H122" s="165" t="s">
        <v>49</v>
      </c>
      <c r="I122" s="109"/>
      <c r="J122" s="222"/>
    </row>
    <row r="123" spans="1:10" s="4" customFormat="1" ht="18.75" thickBot="1" x14ac:dyDescent="0.3">
      <c r="A123" s="35">
        <v>555.64</v>
      </c>
      <c r="B123" s="35">
        <v>810.23</v>
      </c>
      <c r="C123" s="27">
        <v>461.35</v>
      </c>
      <c r="D123" s="27">
        <v>265.74</v>
      </c>
      <c r="E123" s="27">
        <v>894.79</v>
      </c>
      <c r="F123" s="35">
        <v>1000</v>
      </c>
      <c r="G123" s="35">
        <v>939.8</v>
      </c>
      <c r="H123" s="167" t="s">
        <v>3</v>
      </c>
      <c r="I123" s="35">
        <v>1000</v>
      </c>
      <c r="J123" s="222"/>
    </row>
    <row r="124" spans="1:10" s="9" customFormat="1" ht="18.75" thickBot="1" x14ac:dyDescent="0.3">
      <c r="A124" s="35">
        <v>1077.47</v>
      </c>
      <c r="B124" s="35">
        <v>299.2</v>
      </c>
      <c r="C124" s="27">
        <v>264.7</v>
      </c>
      <c r="D124" s="27">
        <v>302.85000000000002</v>
      </c>
      <c r="E124" s="121">
        <v>154.18</v>
      </c>
      <c r="F124" s="109">
        <v>500</v>
      </c>
      <c r="G124" s="109">
        <v>500</v>
      </c>
      <c r="H124" s="165" t="s">
        <v>196</v>
      </c>
      <c r="I124" s="109">
        <v>500</v>
      </c>
      <c r="J124" s="226"/>
    </row>
    <row r="125" spans="1:10" s="4" customFormat="1" ht="18.75" thickBot="1" x14ac:dyDescent="0.3">
      <c r="A125" s="35"/>
      <c r="B125" s="35"/>
      <c r="C125" s="27"/>
      <c r="D125" s="27"/>
      <c r="E125" s="27">
        <v>61.2</v>
      </c>
      <c r="F125" s="35">
        <v>1</v>
      </c>
      <c r="G125" s="35">
        <v>61.2</v>
      </c>
      <c r="H125" s="167" t="s">
        <v>50</v>
      </c>
      <c r="I125" s="35">
        <v>100</v>
      </c>
      <c r="J125" s="222"/>
    </row>
    <row r="126" spans="1:10" s="4" customFormat="1" ht="24" customHeight="1" thickBot="1" x14ac:dyDescent="0.3">
      <c r="A126" s="35">
        <v>648</v>
      </c>
      <c r="B126" s="35">
        <v>662</v>
      </c>
      <c r="C126" s="27">
        <v>678</v>
      </c>
      <c r="D126" s="27">
        <v>691</v>
      </c>
      <c r="E126" s="121">
        <v>1255.5</v>
      </c>
      <c r="F126" s="109">
        <v>900</v>
      </c>
      <c r="G126" s="109">
        <v>1256.5</v>
      </c>
      <c r="H126" s="165" t="s">
        <v>130</v>
      </c>
      <c r="I126" s="109">
        <v>1300</v>
      </c>
      <c r="J126" s="222"/>
    </row>
    <row r="127" spans="1:10" s="4" customFormat="1" ht="21" customHeight="1" thickBot="1" x14ac:dyDescent="0.3">
      <c r="A127" s="35">
        <v>96</v>
      </c>
      <c r="B127" s="35">
        <v>78</v>
      </c>
      <c r="C127" s="27">
        <v>42</v>
      </c>
      <c r="D127" s="27">
        <v>44</v>
      </c>
      <c r="E127" s="27"/>
      <c r="F127" s="35">
        <v>100</v>
      </c>
      <c r="G127" s="35">
        <v>100</v>
      </c>
      <c r="H127" s="167" t="s">
        <v>43</v>
      </c>
      <c r="I127" s="35">
        <v>100</v>
      </c>
      <c r="J127" s="222"/>
    </row>
    <row r="128" spans="1:10" s="5" customFormat="1" ht="25.5" customHeight="1" thickBot="1" x14ac:dyDescent="0.3">
      <c r="A128" s="37">
        <f t="shared" ref="A128:G128" si="22">SUM(A118:A127)</f>
        <v>29055.790000000005</v>
      </c>
      <c r="B128" s="37">
        <f t="shared" si="22"/>
        <v>30316.390000000003</v>
      </c>
      <c r="C128" s="94">
        <f t="shared" si="22"/>
        <v>31317.75</v>
      </c>
      <c r="D128" s="94">
        <f t="shared" si="22"/>
        <v>29226.530000000002</v>
      </c>
      <c r="E128" s="179">
        <f t="shared" si="22"/>
        <v>24967.34</v>
      </c>
      <c r="F128" s="180">
        <f t="shared" si="22"/>
        <v>32636.300000000003</v>
      </c>
      <c r="G128" s="180">
        <f t="shared" si="22"/>
        <v>32992.800000000003</v>
      </c>
      <c r="H128" s="132" t="s">
        <v>51</v>
      </c>
      <c r="I128" s="180">
        <f>SUM(I118:I127)</f>
        <v>34602.535499999998</v>
      </c>
      <c r="J128" s="222"/>
    </row>
    <row r="129" spans="1:10" s="64" customFormat="1" ht="25.5" customHeight="1" thickBot="1" x14ac:dyDescent="0.3">
      <c r="A129" s="41"/>
      <c r="B129" s="41"/>
      <c r="C129" s="50"/>
      <c r="D129" s="97"/>
      <c r="E129" s="97"/>
      <c r="F129" s="96"/>
      <c r="G129" s="41"/>
      <c r="H129" s="11"/>
      <c r="I129" s="41"/>
      <c r="J129" s="230"/>
    </row>
    <row r="130" spans="1:10" ht="18.75" thickBot="1" x14ac:dyDescent="0.3">
      <c r="C130" s="50"/>
      <c r="D130" s="97"/>
      <c r="E130" s="86"/>
      <c r="F130" s="36"/>
      <c r="G130" s="156" t="s">
        <v>203</v>
      </c>
      <c r="H130" s="14"/>
    </row>
    <row r="131" spans="1:10" ht="36.75" thickBot="1" x14ac:dyDescent="0.3">
      <c r="A131" s="65" t="s">
        <v>149</v>
      </c>
      <c r="B131" s="65" t="s">
        <v>161</v>
      </c>
      <c r="C131" s="49" t="s">
        <v>158</v>
      </c>
      <c r="D131" s="49" t="s">
        <v>171</v>
      </c>
      <c r="E131" s="162" t="s">
        <v>198</v>
      </c>
      <c r="F131" s="98" t="s">
        <v>176</v>
      </c>
      <c r="G131" s="127" t="s">
        <v>182</v>
      </c>
      <c r="H131" s="15"/>
      <c r="I131" s="201" t="s">
        <v>191</v>
      </c>
    </row>
    <row r="132" spans="1:10" ht="18.75" thickBot="1" x14ac:dyDescent="0.3">
      <c r="A132" s="39"/>
      <c r="B132" s="39"/>
      <c r="C132" s="53"/>
      <c r="D132" s="44"/>
      <c r="E132" s="163" t="s">
        <v>133</v>
      </c>
      <c r="F132" s="95" t="s">
        <v>166</v>
      </c>
      <c r="G132" s="158"/>
      <c r="H132" s="66" t="s">
        <v>0</v>
      </c>
      <c r="I132" s="202" t="s">
        <v>192</v>
      </c>
    </row>
    <row r="133" spans="1:10" ht="18.75" thickBot="1" x14ac:dyDescent="0.3">
      <c r="A133" s="44" t="s">
        <v>138</v>
      </c>
      <c r="B133" s="44" t="s">
        <v>138</v>
      </c>
      <c r="C133" s="54" t="s">
        <v>138</v>
      </c>
      <c r="D133" s="44" t="s">
        <v>138</v>
      </c>
      <c r="E133" s="188" t="s">
        <v>138</v>
      </c>
      <c r="F133" s="128" t="s">
        <v>138</v>
      </c>
      <c r="G133" s="189" t="s">
        <v>52</v>
      </c>
      <c r="H133" s="178" t="s">
        <v>52</v>
      </c>
      <c r="I133" s="128" t="s">
        <v>138</v>
      </c>
    </row>
    <row r="134" spans="1:10" s="4" customFormat="1" ht="18.75" thickBot="1" x14ac:dyDescent="0.3">
      <c r="A134" s="35">
        <v>529.29999999999995</v>
      </c>
      <c r="B134" s="35">
        <v>342.26</v>
      </c>
      <c r="C134" s="27">
        <v>349.11</v>
      </c>
      <c r="D134" s="27">
        <v>356.09</v>
      </c>
      <c r="E134" s="121">
        <v>0</v>
      </c>
      <c r="F134" s="109">
        <v>1000</v>
      </c>
      <c r="G134" s="109">
        <v>1000</v>
      </c>
      <c r="H134" s="165" t="s">
        <v>216</v>
      </c>
      <c r="I134" s="109">
        <v>1000</v>
      </c>
      <c r="J134" s="222"/>
    </row>
    <row r="135" spans="1:10" s="4" customFormat="1" ht="18.75" thickBot="1" x14ac:dyDescent="0.3">
      <c r="A135" s="35">
        <v>1080.1199999999999</v>
      </c>
      <c r="B135" s="35">
        <v>988.93</v>
      </c>
      <c r="C135" s="27">
        <v>1683.04</v>
      </c>
      <c r="D135" s="27">
        <v>878.11</v>
      </c>
      <c r="E135" s="27">
        <v>1673.34</v>
      </c>
      <c r="F135" s="35">
        <v>2000</v>
      </c>
      <c r="G135" s="35">
        <v>2000</v>
      </c>
      <c r="H135" s="167" t="s">
        <v>53</v>
      </c>
      <c r="I135" s="35">
        <v>2000</v>
      </c>
      <c r="J135" s="222"/>
    </row>
    <row r="136" spans="1:10" s="4" customFormat="1" ht="18.75" thickBot="1" x14ac:dyDescent="0.3">
      <c r="A136" s="35">
        <v>7669</v>
      </c>
      <c r="B136" s="35">
        <v>14431.18</v>
      </c>
      <c r="C136" s="27">
        <v>8420.4</v>
      </c>
      <c r="D136" s="27">
        <v>11181.4</v>
      </c>
      <c r="E136" s="121">
        <v>9597.7999999999993</v>
      </c>
      <c r="F136" s="109">
        <v>10000</v>
      </c>
      <c r="G136" s="109">
        <v>10000</v>
      </c>
      <c r="H136" s="165" t="s">
        <v>25</v>
      </c>
      <c r="I136" s="109">
        <v>15000</v>
      </c>
      <c r="J136" s="222"/>
    </row>
    <row r="137" spans="1:10" s="4" customFormat="1" ht="18.75" thickBot="1" x14ac:dyDescent="0.3">
      <c r="A137" s="35">
        <v>3426.98</v>
      </c>
      <c r="B137" s="35">
        <v>3716.34</v>
      </c>
      <c r="C137" s="27">
        <v>3789.1</v>
      </c>
      <c r="D137" s="27">
        <v>3235.09</v>
      </c>
      <c r="E137" s="27">
        <v>3974.64</v>
      </c>
      <c r="F137" s="35">
        <v>4000</v>
      </c>
      <c r="G137" s="35">
        <v>4000</v>
      </c>
      <c r="H137" s="166" t="s">
        <v>54</v>
      </c>
      <c r="I137" s="35">
        <v>5000</v>
      </c>
      <c r="J137" s="222"/>
    </row>
    <row r="138" spans="1:10" s="4" customFormat="1" ht="18.75" thickBot="1" x14ac:dyDescent="0.3">
      <c r="A138" s="35">
        <v>1932.98</v>
      </c>
      <c r="B138" s="35">
        <v>2459.8000000000002</v>
      </c>
      <c r="C138" s="27">
        <v>2871.31</v>
      </c>
      <c r="D138" s="27">
        <v>1510.75</v>
      </c>
      <c r="E138" s="121">
        <v>597</v>
      </c>
      <c r="F138" s="109">
        <v>2000</v>
      </c>
      <c r="G138" s="109">
        <v>2000</v>
      </c>
      <c r="H138" s="165" t="s">
        <v>55</v>
      </c>
      <c r="I138" s="109">
        <v>2000</v>
      </c>
      <c r="J138" s="222"/>
    </row>
    <row r="139" spans="1:10" s="4" customFormat="1" ht="18.75" thickBot="1" x14ac:dyDescent="0.3">
      <c r="A139" s="35">
        <v>1039</v>
      </c>
      <c r="B139" s="35">
        <v>985.74</v>
      </c>
      <c r="C139" s="27">
        <v>950.62</v>
      </c>
      <c r="D139" s="27">
        <v>992.06</v>
      </c>
      <c r="E139" s="27">
        <v>423.93</v>
      </c>
      <c r="F139" s="35">
        <v>1800</v>
      </c>
      <c r="G139" s="35">
        <v>1800</v>
      </c>
      <c r="H139" s="166" t="s">
        <v>56</v>
      </c>
      <c r="I139" s="35">
        <v>1800</v>
      </c>
      <c r="J139" s="222"/>
    </row>
    <row r="140" spans="1:10" s="9" customFormat="1" ht="18.75" thickBot="1" x14ac:dyDescent="0.3">
      <c r="A140" s="35"/>
      <c r="B140" s="35"/>
      <c r="C140" s="27">
        <v>2790.84</v>
      </c>
      <c r="D140" s="92">
        <v>2729.54</v>
      </c>
      <c r="E140" s="121">
        <v>11341.16</v>
      </c>
      <c r="F140" s="109">
        <v>2000</v>
      </c>
      <c r="G140" s="109">
        <v>12143.81</v>
      </c>
      <c r="H140" s="165" t="s">
        <v>112</v>
      </c>
      <c r="I140" s="109">
        <v>4000</v>
      </c>
      <c r="J140" s="226"/>
    </row>
    <row r="141" spans="1:10" s="4" customFormat="1" ht="18.75" thickBot="1" x14ac:dyDescent="0.3">
      <c r="A141" s="35">
        <v>4043.34</v>
      </c>
      <c r="B141" s="35">
        <v>1488.5</v>
      </c>
      <c r="C141" s="27">
        <v>1029.75</v>
      </c>
      <c r="D141" s="27">
        <v>7285.31</v>
      </c>
      <c r="E141" s="27">
        <v>2566.5</v>
      </c>
      <c r="F141" s="35">
        <v>7000</v>
      </c>
      <c r="G141" s="35">
        <v>5500</v>
      </c>
      <c r="H141" s="167" t="s">
        <v>57</v>
      </c>
      <c r="I141" s="35">
        <v>7000</v>
      </c>
      <c r="J141" s="222"/>
    </row>
    <row r="142" spans="1:10" s="4" customFormat="1" ht="18.75" thickBot="1" x14ac:dyDescent="0.3">
      <c r="A142" s="35">
        <v>1290.03</v>
      </c>
      <c r="B142" s="35">
        <v>1439.64</v>
      </c>
      <c r="C142" s="27">
        <v>879.78</v>
      </c>
      <c r="D142" s="27">
        <v>1494.49</v>
      </c>
      <c r="E142" s="121">
        <v>1235.3900000000001</v>
      </c>
      <c r="F142" s="109">
        <v>1600</v>
      </c>
      <c r="G142" s="109">
        <v>1600</v>
      </c>
      <c r="H142" s="165" t="s">
        <v>58</v>
      </c>
      <c r="I142" s="109">
        <v>1600</v>
      </c>
      <c r="J142" s="222"/>
    </row>
    <row r="143" spans="1:10" s="4" customFormat="1" ht="18.75" thickBot="1" x14ac:dyDescent="0.3">
      <c r="A143" s="35">
        <v>222.15</v>
      </c>
      <c r="B143" s="35">
        <v>158.99</v>
      </c>
      <c r="C143" s="27">
        <v>1315.03</v>
      </c>
      <c r="D143" s="27">
        <v>1318.97</v>
      </c>
      <c r="E143" s="27">
        <v>0</v>
      </c>
      <c r="F143" s="35">
        <v>4000</v>
      </c>
      <c r="G143" s="35">
        <v>500</v>
      </c>
      <c r="H143" s="167" t="s">
        <v>94</v>
      </c>
      <c r="I143" s="35">
        <v>4000</v>
      </c>
      <c r="J143" s="222"/>
    </row>
    <row r="144" spans="1:10" s="4" customFormat="1" ht="18.75" thickBot="1" x14ac:dyDescent="0.3">
      <c r="A144" s="35">
        <v>0</v>
      </c>
      <c r="B144" s="35">
        <v>11858.18</v>
      </c>
      <c r="C144" s="27">
        <v>4739.5600000000004</v>
      </c>
      <c r="D144" s="27">
        <v>7743.2</v>
      </c>
      <c r="E144" s="121">
        <v>9747.7000000000007</v>
      </c>
      <c r="F144" s="109">
        <v>20000</v>
      </c>
      <c r="G144" s="109">
        <v>11856.19</v>
      </c>
      <c r="H144" s="165" t="s">
        <v>93</v>
      </c>
      <c r="I144" s="109">
        <v>20000</v>
      </c>
      <c r="J144" s="222"/>
    </row>
    <row r="145" spans="1:10" ht="18.75" thickBot="1" x14ac:dyDescent="0.3">
      <c r="A145" s="36">
        <v>0</v>
      </c>
      <c r="B145" s="36">
        <v>0</v>
      </c>
      <c r="C145" s="24">
        <v>0</v>
      </c>
      <c r="D145" s="24">
        <v>0</v>
      </c>
      <c r="E145" s="24">
        <v>10850</v>
      </c>
      <c r="F145" s="36">
        <v>8000</v>
      </c>
      <c r="G145" s="36">
        <v>11000</v>
      </c>
      <c r="H145" s="171" t="s">
        <v>59</v>
      </c>
      <c r="I145" s="36">
        <v>10000</v>
      </c>
    </row>
    <row r="146" spans="1:10" s="5" customFormat="1" ht="18.75" thickBot="1" x14ac:dyDescent="0.3">
      <c r="A146" s="37">
        <f t="shared" ref="A146:G146" si="23">SUM(A134:A145)</f>
        <v>21232.9</v>
      </c>
      <c r="B146" s="37">
        <f t="shared" si="23"/>
        <v>37869.56</v>
      </c>
      <c r="C146" s="94">
        <f t="shared" si="23"/>
        <v>28818.539999999997</v>
      </c>
      <c r="D146" s="94">
        <f t="shared" si="23"/>
        <v>38725.010000000009</v>
      </c>
      <c r="E146" s="179">
        <f t="shared" si="23"/>
        <v>52007.46</v>
      </c>
      <c r="F146" s="180">
        <f t="shared" si="23"/>
        <v>63400</v>
      </c>
      <c r="G146" s="180">
        <f t="shared" si="23"/>
        <v>63400</v>
      </c>
      <c r="H146" s="132" t="s">
        <v>60</v>
      </c>
      <c r="I146" s="180">
        <f>SUM(I134:I145)</f>
        <v>73400</v>
      </c>
      <c r="J146" s="222"/>
    </row>
    <row r="147" spans="1:10" s="64" customFormat="1" x14ac:dyDescent="0.25">
      <c r="A147" s="41"/>
      <c r="B147" s="41"/>
      <c r="C147" s="50"/>
      <c r="D147" s="97"/>
      <c r="E147" s="97"/>
      <c r="F147" s="96"/>
      <c r="G147" s="41"/>
      <c r="H147" s="11"/>
      <c r="I147" s="41"/>
      <c r="J147" s="230"/>
    </row>
    <row r="148" spans="1:10" s="64" customFormat="1" ht="18.75" thickBot="1" x14ac:dyDescent="0.3">
      <c r="A148" s="41"/>
      <c r="B148" s="41"/>
      <c r="C148" s="50"/>
      <c r="D148" s="97"/>
      <c r="E148" s="97"/>
      <c r="F148" s="96"/>
      <c r="G148" s="41"/>
      <c r="H148" s="11"/>
      <c r="I148" s="41"/>
      <c r="J148" s="230"/>
    </row>
    <row r="149" spans="1:10" s="64" customFormat="1" ht="18.75" thickBot="1" x14ac:dyDescent="0.3">
      <c r="A149" s="41"/>
      <c r="B149" s="41"/>
      <c r="C149" s="50"/>
      <c r="D149" s="97"/>
      <c r="E149" s="162" t="s">
        <v>198</v>
      </c>
      <c r="F149" s="131" t="s">
        <v>177</v>
      </c>
      <c r="G149" s="41"/>
      <c r="H149" s="11"/>
      <c r="I149" s="41"/>
      <c r="J149" s="230"/>
    </row>
    <row r="150" spans="1:10" ht="37.5" thickBot="1" x14ac:dyDescent="0.35">
      <c r="A150" s="65" t="s">
        <v>149</v>
      </c>
      <c r="B150" s="65" t="s">
        <v>161</v>
      </c>
      <c r="C150" s="48" t="s">
        <v>133</v>
      </c>
      <c r="D150" s="49" t="s">
        <v>171</v>
      </c>
      <c r="E150" s="163" t="s">
        <v>133</v>
      </c>
      <c r="F150" s="129" t="s">
        <v>178</v>
      </c>
      <c r="G150" s="36"/>
      <c r="H150" s="15"/>
    </row>
    <row r="151" spans="1:10" ht="18.75" thickBot="1" x14ac:dyDescent="0.3">
      <c r="A151" s="39" t="s">
        <v>61</v>
      </c>
      <c r="B151" s="39" t="s">
        <v>61</v>
      </c>
      <c r="C151" s="44" t="s">
        <v>61</v>
      </c>
      <c r="D151" s="44" t="s">
        <v>61</v>
      </c>
      <c r="E151" s="178" t="s">
        <v>61</v>
      </c>
      <c r="F151" s="128" t="s">
        <v>61</v>
      </c>
      <c r="G151" s="189" t="s">
        <v>61</v>
      </c>
      <c r="H151" s="178" t="s">
        <v>61</v>
      </c>
      <c r="I151" s="128" t="s">
        <v>61</v>
      </c>
    </row>
    <row r="152" spans="1:10" s="4" customFormat="1" ht="18.75" thickBot="1" x14ac:dyDescent="0.3">
      <c r="A152" s="35"/>
      <c r="B152" s="35"/>
      <c r="C152" s="27"/>
      <c r="D152" s="27">
        <v>0</v>
      </c>
      <c r="E152" s="121">
        <v>0</v>
      </c>
      <c r="F152" s="109">
        <v>1</v>
      </c>
      <c r="G152" s="109">
        <v>1</v>
      </c>
      <c r="H152" s="125" t="s">
        <v>62</v>
      </c>
      <c r="I152" s="109">
        <v>1</v>
      </c>
      <c r="J152" s="222"/>
    </row>
    <row r="153" spans="1:10" s="4" customFormat="1" ht="18.75" thickBot="1" x14ac:dyDescent="0.3">
      <c r="A153" s="35">
        <v>1887.52</v>
      </c>
      <c r="B153" s="35">
        <v>672.72</v>
      </c>
      <c r="C153" s="27">
        <v>1175.18</v>
      </c>
      <c r="D153" s="27">
        <v>1934.84</v>
      </c>
      <c r="E153" s="27">
        <v>1916.48</v>
      </c>
      <c r="F153" s="35">
        <v>2000</v>
      </c>
      <c r="G153" s="35">
        <v>2000</v>
      </c>
      <c r="H153" s="13" t="s">
        <v>217</v>
      </c>
      <c r="I153" s="35">
        <v>2200</v>
      </c>
      <c r="J153" s="222"/>
    </row>
    <row r="154" spans="1:10" s="4" customFormat="1" ht="18.75" thickBot="1" x14ac:dyDescent="0.3">
      <c r="A154" s="35">
        <v>460.57</v>
      </c>
      <c r="B154" s="35">
        <v>220.26</v>
      </c>
      <c r="C154" s="27">
        <v>348.71</v>
      </c>
      <c r="D154" s="27">
        <v>155.24</v>
      </c>
      <c r="E154" s="121">
        <v>1065.47</v>
      </c>
      <c r="F154" s="109">
        <v>1000</v>
      </c>
      <c r="G154" s="109">
        <v>1065.47</v>
      </c>
      <c r="H154" s="125" t="s">
        <v>63</v>
      </c>
      <c r="I154" s="109">
        <v>1500</v>
      </c>
      <c r="J154" s="222"/>
    </row>
    <row r="155" spans="1:10" s="4" customFormat="1" ht="18.75" thickBot="1" x14ac:dyDescent="0.3">
      <c r="A155" s="35">
        <v>1059</v>
      </c>
      <c r="B155" s="35">
        <v>12775.63</v>
      </c>
      <c r="C155" s="27">
        <v>21578.25</v>
      </c>
      <c r="D155" s="27">
        <v>22546</v>
      </c>
      <c r="E155" s="27">
        <v>10920</v>
      </c>
      <c r="F155" s="35">
        <v>30000</v>
      </c>
      <c r="G155" s="35">
        <v>30000</v>
      </c>
      <c r="H155" s="13" t="s">
        <v>36</v>
      </c>
      <c r="I155" s="35">
        <v>35000</v>
      </c>
      <c r="J155" s="222"/>
    </row>
    <row r="156" spans="1:10" s="9" customFormat="1" ht="18.75" thickBot="1" x14ac:dyDescent="0.3">
      <c r="A156" s="35">
        <v>9627.85</v>
      </c>
      <c r="B156" s="35">
        <v>1059</v>
      </c>
      <c r="C156" s="27">
        <v>1059</v>
      </c>
      <c r="D156" s="27">
        <v>1150</v>
      </c>
      <c r="E156" s="121">
        <v>1150</v>
      </c>
      <c r="F156" s="109">
        <v>1500</v>
      </c>
      <c r="G156" s="109">
        <v>1434.53</v>
      </c>
      <c r="H156" s="125" t="s">
        <v>109</v>
      </c>
      <c r="I156" s="109">
        <v>1500</v>
      </c>
      <c r="J156" s="226"/>
    </row>
    <row r="157" spans="1:10" s="4" customFormat="1" ht="18.75" thickBot="1" x14ac:dyDescent="0.3">
      <c r="A157" s="35">
        <v>0</v>
      </c>
      <c r="B157" s="35">
        <v>591.91999999999996</v>
      </c>
      <c r="C157" s="27">
        <v>2331.25</v>
      </c>
      <c r="D157" s="27">
        <v>76.5</v>
      </c>
      <c r="E157" s="27">
        <v>2300</v>
      </c>
      <c r="F157" s="35">
        <v>3250</v>
      </c>
      <c r="G157" s="35">
        <v>3250</v>
      </c>
      <c r="H157" s="13" t="s">
        <v>64</v>
      </c>
      <c r="I157" s="35">
        <v>3250</v>
      </c>
      <c r="J157" s="222"/>
    </row>
    <row r="158" spans="1:10" s="4" customFormat="1" ht="18.75" thickBot="1" x14ac:dyDescent="0.3">
      <c r="A158" s="35">
        <v>0</v>
      </c>
      <c r="B158" s="35">
        <v>0</v>
      </c>
      <c r="C158" s="27"/>
      <c r="D158" s="27"/>
      <c r="E158" s="121"/>
      <c r="F158" s="109">
        <v>450</v>
      </c>
      <c r="G158" s="109">
        <v>450</v>
      </c>
      <c r="H158" s="125" t="s">
        <v>94</v>
      </c>
      <c r="I158" s="109">
        <v>450</v>
      </c>
      <c r="J158" s="222"/>
    </row>
    <row r="159" spans="1:10" s="4" customFormat="1" ht="18.75" thickBot="1" x14ac:dyDescent="0.3">
      <c r="A159" s="35">
        <v>0</v>
      </c>
      <c r="B159" s="35">
        <v>0</v>
      </c>
      <c r="C159" s="27"/>
      <c r="D159" s="27"/>
      <c r="E159" s="27"/>
      <c r="F159" s="35">
        <v>1</v>
      </c>
      <c r="G159" s="35">
        <v>1</v>
      </c>
      <c r="H159" s="20" t="s">
        <v>97</v>
      </c>
      <c r="I159" s="35">
        <v>1</v>
      </c>
      <c r="J159" s="222"/>
    </row>
    <row r="160" spans="1:10" s="4" customFormat="1" ht="18.75" thickBot="1" x14ac:dyDescent="0.3">
      <c r="A160" s="35">
        <v>0</v>
      </c>
      <c r="B160" s="35">
        <v>0</v>
      </c>
      <c r="C160" s="27"/>
      <c r="D160" s="27"/>
      <c r="E160" s="121"/>
      <c r="F160" s="109">
        <v>500</v>
      </c>
      <c r="G160" s="109">
        <v>500</v>
      </c>
      <c r="H160" s="125" t="s">
        <v>95</v>
      </c>
      <c r="I160" s="109">
        <v>500</v>
      </c>
      <c r="J160" s="222"/>
    </row>
    <row r="161" spans="1:10" s="4" customFormat="1" ht="18.75" thickBot="1" x14ac:dyDescent="0.3">
      <c r="A161" s="35">
        <v>0</v>
      </c>
      <c r="B161" s="35">
        <v>0</v>
      </c>
      <c r="C161" s="27"/>
      <c r="D161" s="27"/>
      <c r="E161" s="27"/>
      <c r="F161" s="35">
        <v>100</v>
      </c>
      <c r="G161" s="35">
        <v>100</v>
      </c>
      <c r="H161" s="20" t="s">
        <v>65</v>
      </c>
      <c r="I161" s="35">
        <v>100</v>
      </c>
      <c r="J161" s="222"/>
    </row>
    <row r="162" spans="1:10" s="5" customFormat="1" ht="18.75" thickBot="1" x14ac:dyDescent="0.3">
      <c r="A162" s="37">
        <f t="shared" ref="A162" si="24">SUM(A152:A161)</f>
        <v>13034.94</v>
      </c>
      <c r="B162" s="37">
        <f t="shared" ref="B162" si="25">SUM(B152:B161)</f>
        <v>15319.529999999999</v>
      </c>
      <c r="C162" s="94">
        <f>SUM(C153:C161)</f>
        <v>26492.39</v>
      </c>
      <c r="D162" s="94">
        <f>SUM(D152:D161)</f>
        <v>25862.58</v>
      </c>
      <c r="E162" s="179">
        <f>SUM(E153:E161)</f>
        <v>17351.95</v>
      </c>
      <c r="F162" s="180">
        <f t="shared" ref="F162" si="26">SUM(F152:F161)</f>
        <v>38802</v>
      </c>
      <c r="G162" s="180">
        <f>SUM(G152:G161)</f>
        <v>38802</v>
      </c>
      <c r="H162" s="187" t="s">
        <v>66</v>
      </c>
      <c r="I162" s="180">
        <f t="shared" ref="I162" si="27">SUM(I152:I161)</f>
        <v>44502</v>
      </c>
      <c r="J162" s="222"/>
    </row>
    <row r="163" spans="1:10" s="64" customFormat="1" ht="18.75" thickBot="1" x14ac:dyDescent="0.3">
      <c r="A163" s="57"/>
      <c r="B163" s="57"/>
      <c r="C163" s="97"/>
      <c r="D163" s="97"/>
      <c r="E163" s="162" t="s">
        <v>198</v>
      </c>
      <c r="F163" s="96"/>
      <c r="G163" s="96"/>
      <c r="H163" s="11"/>
      <c r="I163" s="96"/>
      <c r="J163" s="230"/>
    </row>
    <row r="164" spans="1:10" ht="19.5" thickBot="1" x14ac:dyDescent="0.35">
      <c r="A164" s="65" t="s">
        <v>149</v>
      </c>
      <c r="B164" s="65" t="s">
        <v>161</v>
      </c>
      <c r="C164" s="48" t="s">
        <v>133</v>
      </c>
      <c r="D164" s="48" t="s">
        <v>171</v>
      </c>
      <c r="E164" s="163" t="s">
        <v>133</v>
      </c>
      <c r="F164" s="128" t="s">
        <v>179</v>
      </c>
      <c r="G164" s="36"/>
      <c r="H164" s="15"/>
    </row>
    <row r="165" spans="1:10" ht="45" customHeight="1" thickBot="1" x14ac:dyDescent="0.3">
      <c r="A165" s="37" t="s">
        <v>143</v>
      </c>
      <c r="B165" s="37" t="s">
        <v>143</v>
      </c>
      <c r="C165" s="55" t="s">
        <v>143</v>
      </c>
      <c r="D165" s="55" t="s">
        <v>173</v>
      </c>
      <c r="E165" s="193" t="s">
        <v>143</v>
      </c>
      <c r="F165" s="130" t="s">
        <v>180</v>
      </c>
      <c r="G165" s="188" t="s">
        <v>153</v>
      </c>
      <c r="H165" s="188" t="s">
        <v>71</v>
      </c>
      <c r="I165" s="128" t="s">
        <v>71</v>
      </c>
      <c r="J165" s="232"/>
    </row>
    <row r="166" spans="1:10" s="4" customFormat="1" ht="18.75" thickBot="1" x14ac:dyDescent="0.3">
      <c r="A166" s="35">
        <v>2400</v>
      </c>
      <c r="B166" s="35">
        <v>2850</v>
      </c>
      <c r="C166" s="27">
        <v>2450</v>
      </c>
      <c r="D166" s="27">
        <v>2500</v>
      </c>
      <c r="E166" s="121">
        <v>2550</v>
      </c>
      <c r="F166" s="109">
        <v>2900</v>
      </c>
      <c r="G166" s="109">
        <v>2900</v>
      </c>
      <c r="H166" s="165" t="s">
        <v>107</v>
      </c>
      <c r="I166" s="109">
        <v>2900</v>
      </c>
      <c r="J166" s="222"/>
    </row>
    <row r="167" spans="1:10" s="9" customFormat="1" ht="18.75" thickBot="1" x14ac:dyDescent="0.3">
      <c r="A167" s="35">
        <v>0</v>
      </c>
      <c r="B167" s="35">
        <v>0</v>
      </c>
      <c r="C167" s="27"/>
      <c r="D167" s="27">
        <v>0</v>
      </c>
      <c r="E167" s="27"/>
      <c r="F167" s="35">
        <v>1</v>
      </c>
      <c r="G167" s="35">
        <v>1</v>
      </c>
      <c r="H167" s="167" t="s">
        <v>108</v>
      </c>
      <c r="I167" s="35">
        <v>1</v>
      </c>
      <c r="J167" s="226"/>
    </row>
    <row r="168" spans="1:10" s="4" customFormat="1" ht="18.75" thickBot="1" x14ac:dyDescent="0.3">
      <c r="A168" s="35">
        <v>2652</v>
      </c>
      <c r="B168" s="35">
        <v>5886.5</v>
      </c>
      <c r="C168" s="27">
        <v>1479</v>
      </c>
      <c r="D168" s="27">
        <v>1650</v>
      </c>
      <c r="E168" s="121">
        <v>5155.8500000000004</v>
      </c>
      <c r="F168" s="109">
        <v>6000</v>
      </c>
      <c r="G168" s="109">
        <v>6000</v>
      </c>
      <c r="H168" s="165" t="s">
        <v>67</v>
      </c>
      <c r="I168" s="109">
        <v>10000</v>
      </c>
      <c r="J168" s="222"/>
    </row>
    <row r="169" spans="1:10" s="4" customFormat="1" ht="18.75" thickBot="1" x14ac:dyDescent="0.3">
      <c r="A169" s="35">
        <v>0</v>
      </c>
      <c r="B169" s="35">
        <v>0</v>
      </c>
      <c r="C169" s="27"/>
      <c r="D169" s="27">
        <v>225</v>
      </c>
      <c r="E169" s="27"/>
      <c r="F169" s="35">
        <v>350</v>
      </c>
      <c r="G169" s="35">
        <v>350</v>
      </c>
      <c r="H169" s="167" t="s">
        <v>68</v>
      </c>
      <c r="I169" s="35">
        <v>350</v>
      </c>
      <c r="J169" s="222"/>
    </row>
    <row r="170" spans="1:10" s="5" customFormat="1" ht="18.75" thickBot="1" x14ac:dyDescent="0.3">
      <c r="A170" s="37">
        <f t="shared" ref="A170" si="28">SUM(A166:A169)</f>
        <v>5052</v>
      </c>
      <c r="B170" s="37">
        <f t="shared" ref="B170" si="29">SUM(B166:B169)</f>
        <v>8736.5</v>
      </c>
      <c r="C170" s="94">
        <f>SUM(C166:C169)</f>
        <v>3929</v>
      </c>
      <c r="D170" s="94">
        <f>SUM(D166:D169)</f>
        <v>4375</v>
      </c>
      <c r="E170" s="179">
        <f>SUM(E166:E169)</f>
        <v>7705.85</v>
      </c>
      <c r="F170" s="180">
        <f t="shared" ref="F170" si="30">SUM(F166:F169)</f>
        <v>9251</v>
      </c>
      <c r="G170" s="180">
        <f>SUM(G166:G169)</f>
        <v>9251</v>
      </c>
      <c r="H170" s="185" t="s">
        <v>70</v>
      </c>
      <c r="I170" s="180">
        <f t="shared" ref="I170" si="31">SUM(I166:I169)</f>
        <v>13251</v>
      </c>
      <c r="J170" s="222"/>
    </row>
    <row r="171" spans="1:10" s="64" customFormat="1" ht="18.75" thickBot="1" x14ac:dyDescent="0.3">
      <c r="A171" s="41"/>
      <c r="B171" s="41"/>
      <c r="C171" s="50"/>
      <c r="D171" s="97"/>
      <c r="E171" s="97"/>
      <c r="F171" s="96"/>
      <c r="G171" s="41"/>
      <c r="H171" s="11"/>
      <c r="I171" s="41"/>
      <c r="J171" s="230"/>
    </row>
    <row r="172" spans="1:10" s="1" customFormat="1" ht="36.75" thickBot="1" x14ac:dyDescent="0.3">
      <c r="A172" s="36"/>
      <c r="B172" s="36"/>
      <c r="C172" s="49" t="s">
        <v>158</v>
      </c>
      <c r="D172" s="49"/>
      <c r="E172" s="86"/>
      <c r="F172" s="36"/>
      <c r="G172" s="156" t="s">
        <v>203</v>
      </c>
      <c r="H172" s="14"/>
      <c r="I172" s="36"/>
      <c r="J172" s="221"/>
    </row>
    <row r="173" spans="1:10" ht="36.75" thickBot="1" x14ac:dyDescent="0.3">
      <c r="A173" s="65" t="s">
        <v>149</v>
      </c>
      <c r="B173" s="65" t="s">
        <v>161</v>
      </c>
      <c r="C173" s="54"/>
      <c r="D173" s="49" t="s">
        <v>171</v>
      </c>
      <c r="E173" s="162" t="s">
        <v>198</v>
      </c>
      <c r="F173" s="98" t="s">
        <v>176</v>
      </c>
      <c r="G173" s="127" t="s">
        <v>182</v>
      </c>
      <c r="H173" s="15"/>
      <c r="I173" s="201" t="s">
        <v>191</v>
      </c>
    </row>
    <row r="174" spans="1:10" ht="18.75" thickBot="1" x14ac:dyDescent="0.3">
      <c r="A174" s="39"/>
      <c r="B174" s="39"/>
      <c r="C174" s="44"/>
      <c r="D174" s="44"/>
      <c r="E174" s="163" t="s">
        <v>133</v>
      </c>
      <c r="F174" s="95" t="s">
        <v>166</v>
      </c>
      <c r="G174" s="158"/>
      <c r="H174" s="44" t="s">
        <v>0</v>
      </c>
      <c r="I174" s="202" t="s">
        <v>192</v>
      </c>
    </row>
    <row r="175" spans="1:10" ht="18.75" thickBot="1" x14ac:dyDescent="0.3">
      <c r="A175" s="41" t="s">
        <v>156</v>
      </c>
      <c r="B175" s="41" t="s">
        <v>156</v>
      </c>
      <c r="C175" s="37" t="s">
        <v>98</v>
      </c>
      <c r="D175" s="97" t="s">
        <v>98</v>
      </c>
      <c r="E175" s="180" t="s">
        <v>98</v>
      </c>
      <c r="F175" s="128" t="s">
        <v>98</v>
      </c>
      <c r="G175" s="178" t="s">
        <v>98</v>
      </c>
      <c r="H175" s="178" t="s">
        <v>98</v>
      </c>
      <c r="I175" s="128" t="s">
        <v>98</v>
      </c>
    </row>
    <row r="176" spans="1:10" s="4" customFormat="1" ht="26.45" customHeight="1" thickBot="1" x14ac:dyDescent="0.3">
      <c r="A176" s="35"/>
      <c r="B176" s="35"/>
      <c r="C176" s="27"/>
      <c r="D176" s="27">
        <v>0</v>
      </c>
      <c r="E176" s="27"/>
      <c r="F176" s="35">
        <v>2000</v>
      </c>
      <c r="G176" s="35">
        <v>2000</v>
      </c>
      <c r="H176" s="167" t="s">
        <v>99</v>
      </c>
      <c r="I176" s="35">
        <v>2000</v>
      </c>
      <c r="J176" s="222"/>
    </row>
    <row r="177" spans="1:11" ht="30" customHeight="1" thickBot="1" x14ac:dyDescent="0.3">
      <c r="C177" s="24"/>
      <c r="D177" s="24">
        <v>0</v>
      </c>
      <c r="E177" s="134"/>
      <c r="F177" s="110">
        <v>1</v>
      </c>
      <c r="G177" s="110">
        <v>1</v>
      </c>
      <c r="H177" s="168" t="s">
        <v>101</v>
      </c>
      <c r="I177" s="36">
        <v>1000</v>
      </c>
    </row>
    <row r="178" spans="1:11" s="4" customFormat="1" ht="25.9" customHeight="1" thickBot="1" x14ac:dyDescent="0.3">
      <c r="A178" s="35">
        <v>98455.69</v>
      </c>
      <c r="B178" s="35">
        <v>83612</v>
      </c>
      <c r="C178" s="27">
        <v>87578.77</v>
      </c>
      <c r="D178" s="27">
        <v>90588.89</v>
      </c>
      <c r="E178" s="27">
        <v>93108.45</v>
      </c>
      <c r="F178" s="35">
        <v>96000</v>
      </c>
      <c r="G178" s="35">
        <v>96000</v>
      </c>
      <c r="H178" s="167" t="s">
        <v>137</v>
      </c>
      <c r="I178" s="35">
        <v>101000</v>
      </c>
      <c r="J178" s="222"/>
    </row>
    <row r="179" spans="1:11" s="5" customFormat="1" ht="25.9" customHeight="1" thickBot="1" x14ac:dyDescent="0.3">
      <c r="A179" s="37">
        <f t="shared" ref="A179:G179" si="32">SUM(A176:A178)</f>
        <v>98455.69</v>
      </c>
      <c r="B179" s="37">
        <f t="shared" si="32"/>
        <v>83612</v>
      </c>
      <c r="C179" s="94">
        <f t="shared" si="32"/>
        <v>87578.77</v>
      </c>
      <c r="D179" s="94">
        <f t="shared" si="32"/>
        <v>90588.89</v>
      </c>
      <c r="E179" s="179">
        <f t="shared" si="32"/>
        <v>93108.45</v>
      </c>
      <c r="F179" s="180">
        <f t="shared" si="32"/>
        <v>98001</v>
      </c>
      <c r="G179" s="180">
        <f t="shared" si="32"/>
        <v>98001</v>
      </c>
      <c r="H179" s="185" t="s">
        <v>100</v>
      </c>
      <c r="I179" s="180">
        <f>SUM(I176:I178)</f>
        <v>104000</v>
      </c>
      <c r="J179" s="222"/>
    </row>
    <row r="180" spans="1:11" s="64" customFormat="1" ht="25.9" customHeight="1" thickBot="1" x14ac:dyDescent="0.3">
      <c r="A180" s="41"/>
      <c r="B180" s="41"/>
      <c r="C180" s="50"/>
      <c r="D180" s="97"/>
      <c r="E180" s="162" t="s">
        <v>198</v>
      </c>
      <c r="F180" s="96"/>
      <c r="G180" s="96"/>
      <c r="H180" s="11"/>
      <c r="I180" s="41"/>
      <c r="J180" s="230"/>
    </row>
    <row r="181" spans="1:11" s="1" customFormat="1" ht="37.5" thickBot="1" x14ac:dyDescent="0.35">
      <c r="A181" s="65" t="s">
        <v>149</v>
      </c>
      <c r="B181" s="65" t="s">
        <v>161</v>
      </c>
      <c r="C181" s="48" t="s">
        <v>133</v>
      </c>
      <c r="D181" s="49" t="s">
        <v>171</v>
      </c>
      <c r="E181" s="163" t="s">
        <v>133</v>
      </c>
      <c r="F181" s="36"/>
      <c r="G181" s="36"/>
      <c r="H181" s="14"/>
      <c r="I181" s="36"/>
      <c r="J181" s="221"/>
    </row>
    <row r="182" spans="1:11" ht="18.75" thickBot="1" x14ac:dyDescent="0.3">
      <c r="A182" s="66" t="s">
        <v>113</v>
      </c>
      <c r="B182" s="66" t="s">
        <v>113</v>
      </c>
      <c r="C182" s="50" t="s">
        <v>113</v>
      </c>
      <c r="D182" s="97" t="s">
        <v>113</v>
      </c>
      <c r="E182" s="186" t="s">
        <v>113</v>
      </c>
      <c r="F182" s="128" t="s">
        <v>113</v>
      </c>
      <c r="G182" s="178" t="s">
        <v>113</v>
      </c>
      <c r="H182" s="178" t="s">
        <v>113</v>
      </c>
      <c r="I182" s="128" t="s">
        <v>113</v>
      </c>
    </row>
    <row r="183" spans="1:11" s="4" customFormat="1" ht="18.75" thickBot="1" x14ac:dyDescent="0.3">
      <c r="A183" s="35"/>
      <c r="B183" s="35"/>
      <c r="C183" s="28"/>
      <c r="D183" s="94">
        <v>0</v>
      </c>
      <c r="E183" s="135"/>
      <c r="F183" s="109">
        <v>1</v>
      </c>
      <c r="G183" s="109">
        <v>1</v>
      </c>
      <c r="H183" s="20" t="s">
        <v>24</v>
      </c>
      <c r="I183" s="109">
        <v>1</v>
      </c>
      <c r="J183" s="222"/>
    </row>
    <row r="184" spans="1:11" ht="18.75" thickBot="1" x14ac:dyDescent="0.3">
      <c r="C184" s="50"/>
      <c r="D184" s="97">
        <v>0</v>
      </c>
      <c r="E184" s="97">
        <v>276</v>
      </c>
      <c r="F184" s="36">
        <v>1</v>
      </c>
      <c r="G184" s="36">
        <v>301</v>
      </c>
      <c r="H184" s="11" t="s">
        <v>116</v>
      </c>
      <c r="I184" s="36">
        <v>1</v>
      </c>
    </row>
    <row r="185" spans="1:11" s="4" customFormat="1" ht="18.75" thickBot="1" x14ac:dyDescent="0.3">
      <c r="A185" s="35">
        <v>263.12</v>
      </c>
      <c r="B185" s="35">
        <v>733.37</v>
      </c>
      <c r="C185" s="27">
        <v>120</v>
      </c>
      <c r="D185" s="27">
        <v>0</v>
      </c>
      <c r="E185" s="121">
        <v>0</v>
      </c>
      <c r="F185" s="109">
        <v>750</v>
      </c>
      <c r="G185" s="109">
        <v>750</v>
      </c>
      <c r="H185" s="20" t="s">
        <v>114</v>
      </c>
      <c r="I185" s="109">
        <v>300</v>
      </c>
      <c r="J185" s="222"/>
    </row>
    <row r="186" spans="1:11" ht="18.75" thickBot="1" x14ac:dyDescent="0.3">
      <c r="C186" s="24"/>
      <c r="D186" s="24">
        <v>0</v>
      </c>
      <c r="E186" s="24"/>
      <c r="F186" s="36">
        <v>1</v>
      </c>
      <c r="G186" s="36">
        <v>1</v>
      </c>
      <c r="H186" s="11" t="s">
        <v>117</v>
      </c>
      <c r="I186" s="36">
        <v>1</v>
      </c>
    </row>
    <row r="187" spans="1:11" s="4" customFormat="1" ht="25.5" customHeight="1" thickBot="1" x14ac:dyDescent="0.3">
      <c r="A187" s="37">
        <f>SUM(A183:A186)</f>
        <v>263.12</v>
      </c>
      <c r="B187" s="37">
        <f>SUM(B183:B186)</f>
        <v>733.37</v>
      </c>
      <c r="C187" s="94">
        <f t="shared" ref="C187" si="33">SUM(C183:C186)</f>
        <v>120</v>
      </c>
      <c r="D187" s="94">
        <v>0</v>
      </c>
      <c r="E187" s="179">
        <f t="shared" ref="E187" si="34">SUM(E183:E186)</f>
        <v>276</v>
      </c>
      <c r="F187" s="180">
        <f>SUM(F183:F186)</f>
        <v>753</v>
      </c>
      <c r="G187" s="180">
        <f>SUM(G183:G186)</f>
        <v>1053</v>
      </c>
      <c r="H187" s="185" t="s">
        <v>115</v>
      </c>
      <c r="I187" s="180">
        <f>SUM(I183:I186)</f>
        <v>303</v>
      </c>
      <c r="J187" s="222"/>
    </row>
    <row r="188" spans="1:11" s="99" customFormat="1" ht="25.5" customHeight="1" thickBot="1" x14ac:dyDescent="0.3">
      <c r="A188" s="96"/>
      <c r="B188" s="96"/>
      <c r="C188" s="97"/>
      <c r="D188" s="97"/>
      <c r="E188" s="94"/>
      <c r="F188" s="96"/>
      <c r="G188" s="95"/>
      <c r="H188" s="16"/>
      <c r="I188" s="96"/>
      <c r="J188" s="230"/>
    </row>
    <row r="189" spans="1:11" s="93" customFormat="1" ht="25.5" customHeight="1" thickBot="1" x14ac:dyDescent="0.3">
      <c r="A189" s="96"/>
      <c r="B189" s="96"/>
      <c r="C189" s="97"/>
      <c r="D189" s="97"/>
      <c r="E189" s="179" t="s">
        <v>190</v>
      </c>
      <c r="F189" s="128" t="s">
        <v>190</v>
      </c>
      <c r="G189" s="180" t="s">
        <v>189</v>
      </c>
      <c r="H189" s="178" t="s">
        <v>185</v>
      </c>
      <c r="I189" s="180" t="s">
        <v>185</v>
      </c>
      <c r="J189" s="233"/>
      <c r="K189" s="194"/>
    </row>
    <row r="190" spans="1:11" s="93" customFormat="1" ht="25.5" customHeight="1" thickBot="1" x14ac:dyDescent="0.3">
      <c r="A190" s="96"/>
      <c r="B190" s="96"/>
      <c r="C190" s="97"/>
      <c r="D190" s="97"/>
      <c r="E190" s="94">
        <v>3220</v>
      </c>
      <c r="F190" s="96">
        <v>0</v>
      </c>
      <c r="G190" s="95">
        <v>6200</v>
      </c>
      <c r="H190" s="172" t="s">
        <v>186</v>
      </c>
      <c r="I190" s="216"/>
      <c r="J190" s="231"/>
    </row>
    <row r="191" spans="1:11" s="93" customFormat="1" ht="25.5" customHeight="1" thickBot="1" x14ac:dyDescent="0.3">
      <c r="A191" s="96"/>
      <c r="B191" s="96"/>
      <c r="C191" s="97"/>
      <c r="D191" s="97"/>
      <c r="E191" s="135">
        <v>0</v>
      </c>
      <c r="F191" s="136">
        <v>0</v>
      </c>
      <c r="G191" s="137">
        <v>800</v>
      </c>
      <c r="H191" s="173" t="s">
        <v>187</v>
      </c>
      <c r="I191" s="216">
        <v>1600</v>
      </c>
      <c r="J191" s="231"/>
    </row>
    <row r="192" spans="1:11" s="93" customFormat="1" ht="25.5" customHeight="1" thickBot="1" x14ac:dyDescent="0.3">
      <c r="A192" s="96"/>
      <c r="B192" s="96"/>
      <c r="C192" s="97"/>
      <c r="D192" s="97"/>
      <c r="E192" s="94">
        <v>35460.5</v>
      </c>
      <c r="F192" s="96">
        <v>0</v>
      </c>
      <c r="G192" s="95">
        <v>40000</v>
      </c>
      <c r="H192" s="172" t="s">
        <v>188</v>
      </c>
      <c r="I192" s="216">
        <v>100000</v>
      </c>
      <c r="J192" s="231"/>
    </row>
    <row r="193" spans="1:10" s="78" customFormat="1" ht="25.5" customHeight="1" thickBot="1" x14ac:dyDescent="0.3">
      <c r="A193" s="41"/>
      <c r="B193" s="41"/>
      <c r="C193" s="50"/>
      <c r="D193" s="97"/>
      <c r="E193" s="179">
        <f>SUM(E190:E192)</f>
        <v>38680.5</v>
      </c>
      <c r="F193" s="96">
        <v>0</v>
      </c>
      <c r="G193" s="128">
        <f>SUM(G190:G192)</f>
        <v>47000</v>
      </c>
      <c r="H193" s="11"/>
      <c r="I193" s="41"/>
      <c r="J193" s="230"/>
    </row>
    <row r="194" spans="1:10" ht="37.5" thickBot="1" x14ac:dyDescent="0.35">
      <c r="A194" s="65" t="s">
        <v>149</v>
      </c>
      <c r="B194" s="65" t="s">
        <v>161</v>
      </c>
      <c r="C194" s="83" t="s">
        <v>133</v>
      </c>
      <c r="D194" s="49" t="s">
        <v>171</v>
      </c>
      <c r="E194" s="163" t="s">
        <v>199</v>
      </c>
      <c r="F194" s="36"/>
      <c r="G194" s="84"/>
      <c r="H194" s="14"/>
    </row>
    <row r="195" spans="1:10" ht="18.75" thickBot="1" x14ac:dyDescent="0.3">
      <c r="A195" s="29"/>
      <c r="B195" s="29"/>
      <c r="C195" s="44" t="s">
        <v>111</v>
      </c>
      <c r="D195" s="44" t="s">
        <v>111</v>
      </c>
      <c r="E195" s="178" t="s">
        <v>111</v>
      </c>
      <c r="F195" s="128" t="s">
        <v>111</v>
      </c>
      <c r="G195" s="178" t="s">
        <v>111</v>
      </c>
      <c r="H195" s="178" t="s">
        <v>111</v>
      </c>
      <c r="I195" s="128" t="s">
        <v>111</v>
      </c>
    </row>
    <row r="196" spans="1:10" s="4" customFormat="1" ht="18.75" thickBot="1" x14ac:dyDescent="0.3">
      <c r="A196" s="35">
        <v>0</v>
      </c>
      <c r="B196" s="35">
        <v>0</v>
      </c>
      <c r="C196" s="27">
        <v>0</v>
      </c>
      <c r="D196" s="27">
        <v>0</v>
      </c>
      <c r="E196" s="121">
        <v>0</v>
      </c>
      <c r="F196" s="109">
        <v>1</v>
      </c>
      <c r="G196" s="109">
        <v>1</v>
      </c>
      <c r="H196" s="165" t="s">
        <v>24</v>
      </c>
      <c r="I196" s="109">
        <v>0</v>
      </c>
      <c r="J196" s="222"/>
    </row>
    <row r="197" spans="1:10" ht="18.75" thickBot="1" x14ac:dyDescent="0.3">
      <c r="A197" s="36">
        <v>0</v>
      </c>
      <c r="B197" s="36">
        <v>0</v>
      </c>
      <c r="C197" s="24">
        <v>0</v>
      </c>
      <c r="D197" s="24">
        <v>0</v>
      </c>
      <c r="E197" s="24">
        <v>0</v>
      </c>
      <c r="F197" s="36">
        <v>1</v>
      </c>
      <c r="G197" s="36">
        <v>1</v>
      </c>
      <c r="H197" s="171" t="s">
        <v>3</v>
      </c>
      <c r="I197" s="36">
        <v>0</v>
      </c>
    </row>
    <row r="198" spans="1:10" s="4" customFormat="1" ht="18.75" thickBot="1" x14ac:dyDescent="0.3">
      <c r="A198" s="35">
        <v>0</v>
      </c>
      <c r="B198" s="35">
        <v>0</v>
      </c>
      <c r="C198" s="27">
        <v>0</v>
      </c>
      <c r="D198" s="27">
        <v>0</v>
      </c>
      <c r="E198" s="121">
        <v>0</v>
      </c>
      <c r="F198" s="109">
        <v>1</v>
      </c>
      <c r="G198" s="109">
        <v>1</v>
      </c>
      <c r="H198" s="165" t="s">
        <v>69</v>
      </c>
      <c r="I198" s="109">
        <v>0</v>
      </c>
      <c r="J198" s="222"/>
    </row>
    <row r="199" spans="1:10" ht="18.75" thickBot="1" x14ac:dyDescent="0.3">
      <c r="A199" s="36">
        <v>0</v>
      </c>
      <c r="B199" s="36">
        <v>0</v>
      </c>
      <c r="C199" s="24">
        <v>0</v>
      </c>
      <c r="D199" s="24">
        <v>0</v>
      </c>
      <c r="E199" s="24">
        <v>0</v>
      </c>
      <c r="F199" s="36">
        <v>1</v>
      </c>
      <c r="G199" s="36">
        <v>1</v>
      </c>
      <c r="H199" s="171" t="s">
        <v>5</v>
      </c>
      <c r="I199" s="36">
        <v>0</v>
      </c>
    </row>
    <row r="200" spans="1:10" s="4" customFormat="1" ht="18.75" thickBot="1" x14ac:dyDescent="0.3">
      <c r="A200" s="35">
        <v>0</v>
      </c>
      <c r="B200" s="35">
        <v>0</v>
      </c>
      <c r="C200" s="27">
        <v>0</v>
      </c>
      <c r="D200" s="27">
        <v>0</v>
      </c>
      <c r="E200" s="121">
        <v>0</v>
      </c>
      <c r="F200" s="109">
        <v>1</v>
      </c>
      <c r="G200" s="109">
        <v>1</v>
      </c>
      <c r="H200" s="165" t="s">
        <v>43</v>
      </c>
      <c r="I200" s="109">
        <v>0</v>
      </c>
      <c r="J200" s="222"/>
    </row>
    <row r="201" spans="1:10" s="5" customFormat="1" ht="21" thickBot="1" x14ac:dyDescent="0.35">
      <c r="A201" s="40">
        <f>SUM(A196:A200)</f>
        <v>0</v>
      </c>
      <c r="B201" s="40">
        <f>SUM(B196:B200)</f>
        <v>0</v>
      </c>
      <c r="C201" s="28">
        <f>SUM(C196:C200)</f>
        <v>0</v>
      </c>
      <c r="D201" s="94"/>
      <c r="E201" s="179">
        <f>SUM(E196:E200)</f>
        <v>0</v>
      </c>
      <c r="F201" s="206">
        <f t="shared" ref="F201" si="35">SUM(F196:F200)</f>
        <v>5</v>
      </c>
      <c r="G201" s="206">
        <f>SUM(G196:G200)</f>
        <v>5</v>
      </c>
      <c r="H201" s="185" t="s">
        <v>72</v>
      </c>
      <c r="I201" s="206">
        <v>0</v>
      </c>
      <c r="J201" s="222"/>
    </row>
    <row r="202" spans="1:10" s="64" customFormat="1" ht="21" thickBot="1" x14ac:dyDescent="0.35">
      <c r="A202" s="77"/>
      <c r="B202" s="77"/>
      <c r="C202" s="50"/>
      <c r="D202" s="97"/>
      <c r="E202" s="162" t="s">
        <v>198</v>
      </c>
      <c r="F202" s="77"/>
      <c r="G202" s="77"/>
      <c r="H202" s="11"/>
      <c r="I202" s="77"/>
      <c r="J202" s="230"/>
    </row>
    <row r="203" spans="1:10" ht="37.5" thickBot="1" x14ac:dyDescent="0.35">
      <c r="A203" s="65" t="s">
        <v>149</v>
      </c>
      <c r="B203" s="65" t="s">
        <v>161</v>
      </c>
      <c r="C203" s="48" t="s">
        <v>133</v>
      </c>
      <c r="D203" s="49" t="s">
        <v>171</v>
      </c>
      <c r="E203" s="163" t="s">
        <v>133</v>
      </c>
      <c r="F203" s="36"/>
      <c r="G203" s="36"/>
      <c r="H203" s="14"/>
    </row>
    <row r="204" spans="1:10" ht="18.75" thickBot="1" x14ac:dyDescent="0.3">
      <c r="A204" s="66" t="s">
        <v>73</v>
      </c>
      <c r="B204" s="66" t="s">
        <v>73</v>
      </c>
      <c r="C204" s="44" t="s">
        <v>73</v>
      </c>
      <c r="D204" s="44" t="s">
        <v>73</v>
      </c>
      <c r="E204" s="178" t="s">
        <v>73</v>
      </c>
      <c r="F204" s="128" t="s">
        <v>73</v>
      </c>
      <c r="G204" s="178" t="s">
        <v>73</v>
      </c>
      <c r="H204" s="178" t="s">
        <v>73</v>
      </c>
      <c r="I204" s="128" t="s">
        <v>73</v>
      </c>
    </row>
    <row r="205" spans="1:10" s="4" customFormat="1" ht="18.75" thickBot="1" x14ac:dyDescent="0.3">
      <c r="A205" s="35"/>
      <c r="B205" s="35">
        <v>75</v>
      </c>
      <c r="C205" s="27"/>
      <c r="D205" s="27">
        <v>0</v>
      </c>
      <c r="E205" s="121"/>
      <c r="F205" s="109">
        <v>500</v>
      </c>
      <c r="G205" s="109">
        <v>500</v>
      </c>
      <c r="H205" s="165" t="s">
        <v>74</v>
      </c>
      <c r="I205" s="109">
        <v>500</v>
      </c>
      <c r="J205" s="222"/>
    </row>
    <row r="206" spans="1:10" ht="18.75" thickBot="1" x14ac:dyDescent="0.3">
      <c r="C206" s="24"/>
      <c r="D206" s="24">
        <v>0</v>
      </c>
      <c r="E206" s="24"/>
      <c r="F206" s="36">
        <v>1000</v>
      </c>
      <c r="G206" s="36">
        <v>1000</v>
      </c>
      <c r="H206" s="171" t="s">
        <v>75</v>
      </c>
      <c r="I206" s="36">
        <v>1000</v>
      </c>
    </row>
    <row r="207" spans="1:10" s="4" customFormat="1" ht="18.75" thickBot="1" x14ac:dyDescent="0.3">
      <c r="A207" s="35">
        <v>3200</v>
      </c>
      <c r="B207" s="35">
        <v>217282.16</v>
      </c>
      <c r="C207" s="27">
        <v>99747.27</v>
      </c>
      <c r="D207" s="27">
        <v>45143.199999999997</v>
      </c>
      <c r="E207" s="121">
        <v>96776.23</v>
      </c>
      <c r="F207" s="109">
        <v>77000</v>
      </c>
      <c r="G207" s="109">
        <v>97000</v>
      </c>
      <c r="H207" s="165" t="s">
        <v>36</v>
      </c>
      <c r="I207" s="35">
        <v>100000</v>
      </c>
      <c r="J207" s="222"/>
    </row>
    <row r="208" spans="1:10" ht="18.75" thickBot="1" x14ac:dyDescent="0.3">
      <c r="A208" s="36">
        <v>4737.2</v>
      </c>
      <c r="B208" s="36">
        <v>5200.32</v>
      </c>
      <c r="C208" s="24">
        <v>5043.34</v>
      </c>
      <c r="D208" s="24">
        <v>4927.75</v>
      </c>
      <c r="E208" s="24">
        <v>3982.4</v>
      </c>
      <c r="F208" s="36">
        <v>6600</v>
      </c>
      <c r="G208" s="36">
        <v>6600</v>
      </c>
      <c r="H208" s="171" t="s">
        <v>76</v>
      </c>
      <c r="I208" s="36">
        <v>6600</v>
      </c>
    </row>
    <row r="209" spans="1:10" s="5" customFormat="1" ht="18.75" thickBot="1" x14ac:dyDescent="0.3">
      <c r="A209" s="37">
        <f t="shared" ref="A209:G209" si="36">SUM(A205:A208)</f>
        <v>7937.2</v>
      </c>
      <c r="B209" s="37">
        <f t="shared" si="36"/>
        <v>222557.48</v>
      </c>
      <c r="C209" s="95">
        <f t="shared" si="36"/>
        <v>104790.61</v>
      </c>
      <c r="D209" s="94">
        <f t="shared" si="36"/>
        <v>50070.95</v>
      </c>
      <c r="E209" s="180">
        <f t="shared" si="36"/>
        <v>100758.62999999999</v>
      </c>
      <c r="F209" s="180">
        <f t="shared" si="36"/>
        <v>85100</v>
      </c>
      <c r="G209" s="180">
        <f t="shared" si="36"/>
        <v>105100</v>
      </c>
      <c r="H209" s="185" t="s">
        <v>77</v>
      </c>
      <c r="I209" s="180">
        <f>SUM(I205:I208)</f>
        <v>108100</v>
      </c>
      <c r="J209" s="222"/>
    </row>
    <row r="210" spans="1:10" s="64" customFormat="1" ht="18.75" thickBot="1" x14ac:dyDescent="0.3">
      <c r="A210" s="69"/>
      <c r="B210" s="69"/>
      <c r="C210" s="50"/>
      <c r="D210" s="97"/>
      <c r="E210" s="97"/>
      <c r="F210" s="96"/>
      <c r="G210" s="41"/>
      <c r="H210" s="11"/>
      <c r="I210" s="41"/>
      <c r="J210" s="230"/>
    </row>
    <row r="211" spans="1:10" s="64" customFormat="1" ht="18.75" thickBot="1" x14ac:dyDescent="0.3">
      <c r="A211" s="69"/>
      <c r="B211" s="69"/>
      <c r="C211" s="50"/>
      <c r="D211" s="97"/>
      <c r="E211" s="86"/>
      <c r="F211" s="96"/>
      <c r="G211" s="156" t="s">
        <v>203</v>
      </c>
      <c r="H211" s="11"/>
      <c r="I211" s="41"/>
      <c r="J211" s="230"/>
    </row>
    <row r="212" spans="1:10" s="1" customFormat="1" ht="37.5" thickBot="1" x14ac:dyDescent="0.35">
      <c r="A212" s="69" t="s">
        <v>149</v>
      </c>
      <c r="B212" s="65" t="s">
        <v>161</v>
      </c>
      <c r="C212" s="48" t="s">
        <v>133</v>
      </c>
      <c r="D212" s="49" t="s">
        <v>171</v>
      </c>
      <c r="E212" s="162" t="s">
        <v>198</v>
      </c>
      <c r="F212" s="98" t="s">
        <v>176</v>
      </c>
      <c r="G212" s="127" t="s">
        <v>182</v>
      </c>
      <c r="H212" s="14"/>
      <c r="I212" s="201" t="s">
        <v>191</v>
      </c>
      <c r="J212" s="221"/>
    </row>
    <row r="213" spans="1:10" s="1" customFormat="1" ht="19.5" thickBot="1" x14ac:dyDescent="0.35">
      <c r="A213" s="68"/>
      <c r="B213" s="68"/>
      <c r="C213" s="48"/>
      <c r="D213" s="48"/>
      <c r="E213" s="163" t="s">
        <v>133</v>
      </c>
      <c r="F213" s="95" t="s">
        <v>166</v>
      </c>
      <c r="G213" s="159"/>
      <c r="H213" s="14"/>
      <c r="I213" s="202" t="s">
        <v>192</v>
      </c>
      <c r="J213" s="221"/>
    </row>
    <row r="214" spans="1:10" ht="36.75" thickBot="1" x14ac:dyDescent="0.3">
      <c r="A214" s="73" t="s">
        <v>154</v>
      </c>
      <c r="B214" s="66" t="s">
        <v>79</v>
      </c>
      <c r="C214" s="57" t="s">
        <v>144</v>
      </c>
      <c r="D214" s="95" t="s">
        <v>174</v>
      </c>
      <c r="E214" s="195" t="s">
        <v>144</v>
      </c>
      <c r="F214" s="128" t="s">
        <v>79</v>
      </c>
      <c r="G214" s="196" t="s">
        <v>79</v>
      </c>
      <c r="H214" s="178" t="s">
        <v>79</v>
      </c>
      <c r="I214" s="128" t="s">
        <v>79</v>
      </c>
    </row>
    <row r="215" spans="1:10" ht="21" thickBot="1" x14ac:dyDescent="0.45">
      <c r="A215" s="61">
        <v>50</v>
      </c>
      <c r="B215" s="61">
        <v>0</v>
      </c>
      <c r="C215" s="24">
        <v>54.5</v>
      </c>
      <c r="D215" s="105">
        <v>18.559999999999999</v>
      </c>
      <c r="E215" s="134">
        <v>151.80000000000001</v>
      </c>
      <c r="F215" s="110">
        <v>60</v>
      </c>
      <c r="G215" s="138">
        <v>151.80000000000001</v>
      </c>
      <c r="H215" s="168" t="s">
        <v>124</v>
      </c>
      <c r="I215" s="110">
        <v>60</v>
      </c>
    </row>
    <row r="216" spans="1:10" ht="18.75" thickBot="1" x14ac:dyDescent="0.3">
      <c r="A216" s="36">
        <v>478.38</v>
      </c>
      <c r="B216" s="36">
        <v>525</v>
      </c>
      <c r="C216" s="24">
        <v>525</v>
      </c>
      <c r="D216" s="24">
        <v>650</v>
      </c>
      <c r="E216" s="24">
        <v>595</v>
      </c>
      <c r="F216" s="36">
        <v>650</v>
      </c>
      <c r="G216" s="36">
        <v>650</v>
      </c>
      <c r="H216" s="171" t="s">
        <v>125</v>
      </c>
      <c r="I216" s="36">
        <v>650</v>
      </c>
    </row>
    <row r="217" spans="1:10" s="4" customFormat="1" ht="18.75" thickBot="1" x14ac:dyDescent="0.3">
      <c r="A217" s="35">
        <v>4842.6899999999996</v>
      </c>
      <c r="B217" s="35">
        <v>5645.89</v>
      </c>
      <c r="C217" s="27">
        <v>5874.59</v>
      </c>
      <c r="D217" s="27">
        <v>5021.2</v>
      </c>
      <c r="E217" s="121">
        <v>3650</v>
      </c>
      <c r="F217" s="109">
        <v>6500</v>
      </c>
      <c r="G217" s="109">
        <v>3808.2</v>
      </c>
      <c r="H217" s="165" t="s">
        <v>136</v>
      </c>
      <c r="I217" s="109">
        <v>6500</v>
      </c>
      <c r="J217" s="222"/>
    </row>
    <row r="218" spans="1:10" s="5" customFormat="1" ht="26.25" customHeight="1" thickBot="1" x14ac:dyDescent="0.3">
      <c r="A218" s="37">
        <f t="shared" ref="A218" si="37">SUM(A215:A217)</f>
        <v>5371.07</v>
      </c>
      <c r="B218" s="37">
        <f t="shared" ref="B218:C218" si="38">SUM(B215:B217)</f>
        <v>6170.89</v>
      </c>
      <c r="C218" s="94">
        <f t="shared" si="38"/>
        <v>6454.09</v>
      </c>
      <c r="D218" s="94">
        <f>SUM(D215:D217)</f>
        <v>5689.76</v>
      </c>
      <c r="E218" s="179">
        <f t="shared" ref="E218" si="39">SUM(E215:E217)</f>
        <v>4396.8</v>
      </c>
      <c r="F218" s="180">
        <f>SUM(F215:F217)</f>
        <v>7210</v>
      </c>
      <c r="G218" s="180">
        <f>SUM(G215:G217)</f>
        <v>4610</v>
      </c>
      <c r="H218" s="132" t="s">
        <v>78</v>
      </c>
      <c r="I218" s="180">
        <f>SUM(I215:I217)</f>
        <v>7210</v>
      </c>
      <c r="J218" s="222"/>
    </row>
    <row r="219" spans="1:10" s="64" customFormat="1" ht="26.25" customHeight="1" thickBot="1" x14ac:dyDescent="0.3">
      <c r="A219" s="41"/>
      <c r="B219" s="41"/>
      <c r="C219" s="28"/>
      <c r="D219" s="94"/>
      <c r="E219" s="94"/>
      <c r="F219" s="96"/>
      <c r="G219" s="41"/>
      <c r="H219" s="20"/>
      <c r="I219" s="41"/>
      <c r="J219" s="230"/>
    </row>
    <row r="220" spans="1:10" s="22" customFormat="1" ht="18.75" thickBot="1" x14ac:dyDescent="0.3">
      <c r="A220" s="36"/>
      <c r="B220" s="36"/>
      <c r="C220" s="28"/>
      <c r="D220" s="94"/>
      <c r="E220" s="162" t="s">
        <v>198</v>
      </c>
      <c r="F220" s="36"/>
      <c r="G220" s="160" t="s">
        <v>203</v>
      </c>
      <c r="H220" s="76"/>
      <c r="I220" s="36"/>
      <c r="J220" s="227"/>
    </row>
    <row r="221" spans="1:10" s="1" customFormat="1" ht="36.75" thickBot="1" x14ac:dyDescent="0.3">
      <c r="A221" s="65" t="s">
        <v>149</v>
      </c>
      <c r="B221" s="65" t="s">
        <v>161</v>
      </c>
      <c r="C221" s="55" t="s">
        <v>158</v>
      </c>
      <c r="D221" s="106" t="s">
        <v>171</v>
      </c>
      <c r="E221" s="163" t="s">
        <v>133</v>
      </c>
      <c r="F221" s="98" t="s">
        <v>176</v>
      </c>
      <c r="G221" s="127" t="s">
        <v>183</v>
      </c>
      <c r="H221" s="26"/>
      <c r="I221" s="201" t="s">
        <v>191</v>
      </c>
      <c r="J221" s="221"/>
    </row>
    <row r="222" spans="1:10" ht="18.75" thickBot="1" x14ac:dyDescent="0.3">
      <c r="A222" s="29"/>
      <c r="B222" s="29"/>
      <c r="F222" s="95" t="s">
        <v>159</v>
      </c>
      <c r="G222" s="161"/>
      <c r="H222" s="15"/>
      <c r="I222" s="202" t="s">
        <v>192</v>
      </c>
    </row>
    <row r="223" spans="1:10" ht="18.75" thickBot="1" x14ac:dyDescent="0.3">
      <c r="A223" s="66" t="s">
        <v>80</v>
      </c>
      <c r="B223" s="66" t="s">
        <v>80</v>
      </c>
      <c r="C223" s="44" t="s">
        <v>80</v>
      </c>
      <c r="D223" s="44" t="s">
        <v>80</v>
      </c>
      <c r="E223" s="178" t="s">
        <v>80</v>
      </c>
      <c r="F223" s="128" t="s">
        <v>80</v>
      </c>
      <c r="G223" s="189" t="s">
        <v>80</v>
      </c>
      <c r="H223" s="178" t="s">
        <v>80</v>
      </c>
      <c r="I223" s="128" t="s">
        <v>80</v>
      </c>
    </row>
    <row r="224" spans="1:10" s="4" customFormat="1" ht="18.75" thickBot="1" x14ac:dyDescent="0.3">
      <c r="A224" s="35">
        <v>12.5</v>
      </c>
      <c r="B224" s="35">
        <v>51</v>
      </c>
      <c r="C224" s="27">
        <v>0</v>
      </c>
      <c r="D224" s="27">
        <v>75</v>
      </c>
      <c r="E224" s="121">
        <v>0</v>
      </c>
      <c r="F224" s="109">
        <v>500</v>
      </c>
      <c r="G224" s="109">
        <v>500</v>
      </c>
      <c r="H224" s="165" t="s">
        <v>218</v>
      </c>
      <c r="I224" s="109">
        <v>500</v>
      </c>
      <c r="J224" s="222"/>
    </row>
    <row r="225" spans="1:10" s="4" customFormat="1" ht="28.15" customHeight="1" thickBot="1" x14ac:dyDescent="0.3">
      <c r="A225" s="35">
        <v>129.4</v>
      </c>
      <c r="B225" s="35">
        <v>182.79</v>
      </c>
      <c r="C225" s="27">
        <v>217.33</v>
      </c>
      <c r="D225" s="27">
        <v>148.65</v>
      </c>
      <c r="E225" s="27">
        <v>85.85</v>
      </c>
      <c r="F225" s="35">
        <v>500</v>
      </c>
      <c r="G225" s="35">
        <v>500</v>
      </c>
      <c r="H225" s="167" t="s">
        <v>81</v>
      </c>
      <c r="I225" s="35">
        <v>500</v>
      </c>
      <c r="J225" s="222"/>
    </row>
    <row r="226" spans="1:10" s="4" customFormat="1" ht="26.45" customHeight="1" thickBot="1" x14ac:dyDescent="0.3">
      <c r="A226" s="35">
        <v>3988.87</v>
      </c>
      <c r="B226" s="35">
        <v>7898.04</v>
      </c>
      <c r="C226" s="27">
        <v>5965.5</v>
      </c>
      <c r="D226" s="27">
        <v>5237</v>
      </c>
      <c r="E226" s="121">
        <v>11403.74</v>
      </c>
      <c r="F226" s="109">
        <v>8500</v>
      </c>
      <c r="G226" s="109">
        <v>11500</v>
      </c>
      <c r="H226" s="165" t="s">
        <v>36</v>
      </c>
      <c r="I226" s="109">
        <v>12000</v>
      </c>
      <c r="J226" s="222"/>
    </row>
    <row r="227" spans="1:10" s="4" customFormat="1" ht="31.9" customHeight="1" thickBot="1" x14ac:dyDescent="0.3">
      <c r="A227" s="35">
        <v>259.42</v>
      </c>
      <c r="B227" s="35">
        <v>291.57</v>
      </c>
      <c r="C227" s="27">
        <v>295</v>
      </c>
      <c r="D227" s="27">
        <v>401.88</v>
      </c>
      <c r="E227" s="27">
        <v>283.45</v>
      </c>
      <c r="F227" s="35">
        <v>400</v>
      </c>
      <c r="G227" s="35">
        <v>400</v>
      </c>
      <c r="H227" s="167" t="s">
        <v>127</v>
      </c>
      <c r="I227" s="35">
        <v>400</v>
      </c>
      <c r="J227" s="222"/>
    </row>
    <row r="228" spans="1:10" s="4" customFormat="1" ht="24.6" customHeight="1" thickBot="1" x14ac:dyDescent="0.3">
      <c r="A228" s="35">
        <v>0</v>
      </c>
      <c r="B228" s="35">
        <v>0</v>
      </c>
      <c r="C228" s="27">
        <v>60</v>
      </c>
      <c r="D228" s="27">
        <v>0</v>
      </c>
      <c r="E228" s="121">
        <v>0</v>
      </c>
      <c r="F228" s="109">
        <v>50</v>
      </c>
      <c r="G228" s="109">
        <v>50</v>
      </c>
      <c r="H228" s="165" t="s">
        <v>43</v>
      </c>
      <c r="I228" s="109">
        <v>50</v>
      </c>
      <c r="J228" s="222"/>
    </row>
    <row r="229" spans="1:10" s="4" customFormat="1" ht="29.45" customHeight="1" thickBot="1" x14ac:dyDescent="0.3">
      <c r="A229" s="35">
        <v>1154.3499999999999</v>
      </c>
      <c r="B229" s="35">
        <v>300</v>
      </c>
      <c r="C229" s="27">
        <v>1954.3</v>
      </c>
      <c r="D229" s="27">
        <v>0</v>
      </c>
      <c r="E229" s="27">
        <v>1638.92</v>
      </c>
      <c r="F229" s="35">
        <v>4000</v>
      </c>
      <c r="G229" s="35">
        <v>3500</v>
      </c>
      <c r="H229" s="167" t="s">
        <v>96</v>
      </c>
      <c r="I229" s="35">
        <v>6600</v>
      </c>
      <c r="J229" s="222"/>
    </row>
    <row r="230" spans="1:10" s="4" customFormat="1" ht="28.15" customHeight="1" thickBot="1" x14ac:dyDescent="0.3">
      <c r="A230" s="35">
        <v>3386</v>
      </c>
      <c r="B230" s="35">
        <v>2800</v>
      </c>
      <c r="C230" s="27">
        <v>14399.36</v>
      </c>
      <c r="D230" s="27">
        <v>5355</v>
      </c>
      <c r="E230" s="121">
        <v>2254.5</v>
      </c>
      <c r="F230" s="109">
        <v>35000</v>
      </c>
      <c r="G230" s="109">
        <v>12500</v>
      </c>
      <c r="H230" s="165" t="s">
        <v>95</v>
      </c>
      <c r="I230" s="109">
        <v>8000</v>
      </c>
      <c r="J230" s="222"/>
    </row>
    <row r="231" spans="1:10" s="5" customFormat="1" ht="27.6" customHeight="1" thickBot="1" x14ac:dyDescent="0.3">
      <c r="A231" s="37">
        <f t="shared" ref="A231:G231" si="40">SUM(A224:A230)</f>
        <v>8930.5399999999991</v>
      </c>
      <c r="B231" s="37">
        <f t="shared" si="40"/>
        <v>11523.4</v>
      </c>
      <c r="C231" s="94">
        <f t="shared" si="40"/>
        <v>22891.489999999998</v>
      </c>
      <c r="D231" s="94">
        <f t="shared" si="40"/>
        <v>11217.529999999999</v>
      </c>
      <c r="E231" s="179">
        <f t="shared" si="40"/>
        <v>15666.460000000001</v>
      </c>
      <c r="F231" s="180">
        <f t="shared" si="40"/>
        <v>48950</v>
      </c>
      <c r="G231" s="180">
        <f t="shared" si="40"/>
        <v>28950</v>
      </c>
      <c r="H231" s="185" t="s">
        <v>82</v>
      </c>
      <c r="I231" s="180">
        <f>SUM(I224:I230)</f>
        <v>28050</v>
      </c>
      <c r="J231" s="222"/>
    </row>
    <row r="232" spans="1:10" s="64" customFormat="1" ht="38.25" customHeight="1" thickBot="1" x14ac:dyDescent="0.3">
      <c r="A232" s="41"/>
      <c r="B232" s="41"/>
      <c r="C232" s="50"/>
      <c r="D232" s="97"/>
      <c r="E232" s="86"/>
      <c r="F232" s="96"/>
      <c r="G232" s="156" t="s">
        <v>203</v>
      </c>
      <c r="H232" s="11"/>
      <c r="I232" s="201" t="s">
        <v>191</v>
      </c>
      <c r="J232" s="230"/>
    </row>
    <row r="233" spans="1:10" s="64" customFormat="1" ht="34.5" customHeight="1" thickBot="1" x14ac:dyDescent="0.3">
      <c r="A233" s="41"/>
      <c r="B233" s="41"/>
      <c r="C233" s="50"/>
      <c r="D233" s="97"/>
      <c r="E233" s="162" t="s">
        <v>198</v>
      </c>
      <c r="F233" s="98" t="s">
        <v>176</v>
      </c>
      <c r="G233" s="127" t="s">
        <v>183</v>
      </c>
      <c r="H233" s="11"/>
      <c r="I233" s="202" t="s">
        <v>192</v>
      </c>
      <c r="J233" s="230"/>
    </row>
    <row r="234" spans="1:10" s="1" customFormat="1" ht="37.5" thickBot="1" x14ac:dyDescent="0.35">
      <c r="A234" s="65" t="s">
        <v>149</v>
      </c>
      <c r="B234" s="65" t="s">
        <v>161</v>
      </c>
      <c r="C234" s="48" t="s">
        <v>133</v>
      </c>
      <c r="D234" s="49" t="s">
        <v>171</v>
      </c>
      <c r="E234" s="163" t="s">
        <v>133</v>
      </c>
      <c r="F234" s="95" t="s">
        <v>159</v>
      </c>
      <c r="G234" s="128"/>
      <c r="H234" s="14"/>
      <c r="I234" s="41"/>
      <c r="J234" s="221"/>
    </row>
    <row r="235" spans="1:10" s="1" customFormat="1" ht="18.75" thickBot="1" x14ac:dyDescent="0.3">
      <c r="A235" s="74" t="s">
        <v>121</v>
      </c>
      <c r="B235" s="74" t="s">
        <v>121</v>
      </c>
      <c r="C235" s="57" t="s">
        <v>121</v>
      </c>
      <c r="D235" s="57" t="s">
        <v>121</v>
      </c>
      <c r="E235" s="195" t="s">
        <v>121</v>
      </c>
      <c r="F235" s="197" t="s">
        <v>121</v>
      </c>
      <c r="G235" s="198" t="s">
        <v>121</v>
      </c>
      <c r="H235" s="198" t="s">
        <v>121</v>
      </c>
      <c r="I235" s="197" t="s">
        <v>121</v>
      </c>
      <c r="J235" s="221"/>
    </row>
    <row r="236" spans="1:10" s="5" customFormat="1" ht="26.25" customHeight="1" thickBot="1" x14ac:dyDescent="0.3">
      <c r="A236" s="37">
        <v>0</v>
      </c>
      <c r="B236" s="37">
        <v>0</v>
      </c>
      <c r="C236" s="30">
        <v>0</v>
      </c>
      <c r="D236" s="30">
        <v>0</v>
      </c>
      <c r="E236" s="140">
        <v>0</v>
      </c>
      <c r="F236" s="137">
        <v>1</v>
      </c>
      <c r="G236" s="137">
        <v>1</v>
      </c>
      <c r="H236" s="174" t="s">
        <v>122</v>
      </c>
      <c r="I236" s="137">
        <v>0</v>
      </c>
      <c r="J236" s="222"/>
    </row>
    <row r="237" spans="1:10" s="5" customFormat="1" ht="27" customHeight="1" thickBot="1" x14ac:dyDescent="0.3">
      <c r="A237" s="37">
        <f>SUM(A236)</f>
        <v>0</v>
      </c>
      <c r="B237" s="37">
        <f>SUM(B236)</f>
        <v>0</v>
      </c>
      <c r="C237" s="30">
        <f>SUM(C236)</f>
        <v>0</v>
      </c>
      <c r="D237" s="30">
        <v>0</v>
      </c>
      <c r="E237" s="199">
        <f>SUM(E236)</f>
        <v>0</v>
      </c>
      <c r="F237" s="180">
        <f>SUM(F236)</f>
        <v>1</v>
      </c>
      <c r="G237" s="180">
        <f>SUM(G236)</f>
        <v>1</v>
      </c>
      <c r="H237" s="200" t="s">
        <v>123</v>
      </c>
      <c r="I237" s="180">
        <v>0</v>
      </c>
      <c r="J237" s="222"/>
    </row>
    <row r="238" spans="1:10" s="23" customFormat="1" ht="27" customHeight="1" thickBot="1" x14ac:dyDescent="0.3">
      <c r="A238" s="41"/>
      <c r="B238" s="41"/>
      <c r="C238" s="57"/>
      <c r="D238" s="57"/>
      <c r="E238" s="162" t="s">
        <v>198</v>
      </c>
      <c r="F238" s="96"/>
      <c r="G238" s="41"/>
      <c r="H238" s="175"/>
      <c r="I238" s="41"/>
      <c r="J238" s="231"/>
    </row>
    <row r="239" spans="1:10" s="1" customFormat="1" ht="37.5" thickBot="1" x14ac:dyDescent="0.35">
      <c r="A239" s="65" t="s">
        <v>149</v>
      </c>
      <c r="B239" s="65" t="s">
        <v>161</v>
      </c>
      <c r="C239" s="48" t="s">
        <v>133</v>
      </c>
      <c r="D239" s="49" t="s">
        <v>171</v>
      </c>
      <c r="E239" s="163" t="s">
        <v>133</v>
      </c>
      <c r="F239" s="36"/>
      <c r="G239" s="36"/>
      <c r="H239" s="170"/>
      <c r="I239" s="36"/>
      <c r="J239" s="221"/>
    </row>
    <row r="240" spans="1:10" ht="18.75" thickBot="1" x14ac:dyDescent="0.3">
      <c r="A240" s="75" t="s">
        <v>83</v>
      </c>
      <c r="B240" s="75" t="s">
        <v>83</v>
      </c>
      <c r="C240" s="53" t="s">
        <v>83</v>
      </c>
      <c r="D240" s="53" t="s">
        <v>83</v>
      </c>
      <c r="E240" s="132" t="s">
        <v>83</v>
      </c>
      <c r="F240" s="128" t="s">
        <v>83</v>
      </c>
      <c r="G240" s="188" t="s">
        <v>83</v>
      </c>
      <c r="H240" s="188" t="s">
        <v>83</v>
      </c>
      <c r="I240" s="128" t="s">
        <v>83</v>
      </c>
    </row>
    <row r="241" spans="1:12" s="4" customFormat="1" ht="27.6" customHeight="1" thickBot="1" x14ac:dyDescent="0.3">
      <c r="A241" s="35">
        <v>855</v>
      </c>
      <c r="B241" s="35">
        <v>635</v>
      </c>
      <c r="C241" s="27">
        <v>260</v>
      </c>
      <c r="D241" s="27">
        <v>401</v>
      </c>
      <c r="E241" s="121">
        <v>636</v>
      </c>
      <c r="F241" s="109">
        <v>1200</v>
      </c>
      <c r="G241" s="109">
        <v>1078</v>
      </c>
      <c r="H241" s="165" t="s">
        <v>84</v>
      </c>
      <c r="I241" s="109">
        <v>1200</v>
      </c>
      <c r="J241" s="222"/>
    </row>
    <row r="242" spans="1:12" s="4" customFormat="1" ht="30.6" customHeight="1" thickBot="1" x14ac:dyDescent="0.3">
      <c r="A242" s="35">
        <v>5660.31</v>
      </c>
      <c r="B242" s="35">
        <v>8122</v>
      </c>
      <c r="C242" s="27">
        <v>8012</v>
      </c>
      <c r="D242" s="27">
        <v>7927.79</v>
      </c>
      <c r="E242" s="27">
        <v>9122</v>
      </c>
      <c r="F242" s="35">
        <v>9000</v>
      </c>
      <c r="G242" s="35">
        <v>9122</v>
      </c>
      <c r="H242" s="167" t="s">
        <v>85</v>
      </c>
      <c r="I242" s="35">
        <v>10000</v>
      </c>
      <c r="J242" s="222"/>
    </row>
    <row r="243" spans="1:12" ht="27.6" customHeight="1" thickBot="1" x14ac:dyDescent="0.3">
      <c r="A243" s="36">
        <v>748.2</v>
      </c>
      <c r="B243" s="36">
        <v>731.16</v>
      </c>
      <c r="C243" s="24">
        <v>746.64</v>
      </c>
      <c r="D243" s="24">
        <v>773.69</v>
      </c>
      <c r="E243" s="134">
        <v>755.81</v>
      </c>
      <c r="F243" s="110">
        <v>1000</v>
      </c>
      <c r="G243" s="110">
        <v>1000</v>
      </c>
      <c r="H243" s="168" t="s">
        <v>86</v>
      </c>
      <c r="I243" s="110">
        <v>1000</v>
      </c>
    </row>
    <row r="244" spans="1:12" s="5" customFormat="1" ht="36.6" customHeight="1" thickBot="1" x14ac:dyDescent="0.3">
      <c r="A244" s="37">
        <f t="shared" ref="A244" si="41">SUM(A241:A243)</f>
        <v>7263.51</v>
      </c>
      <c r="B244" s="37">
        <f t="shared" ref="B244" si="42">SUM(B241:B243)</f>
        <v>9488.16</v>
      </c>
      <c r="C244" s="94">
        <f>SUM(C241:C243)</f>
        <v>9018.64</v>
      </c>
      <c r="D244" s="94">
        <f>SUM(D241:D243)</f>
        <v>9102.4800000000014</v>
      </c>
      <c r="E244" s="179">
        <f>SUM(E241:E243)</f>
        <v>10513.81</v>
      </c>
      <c r="F244" s="180">
        <f t="shared" ref="F244" si="43">SUM(F241:F243)</f>
        <v>11200</v>
      </c>
      <c r="G244" s="180">
        <f>SUM(G241:G243)</f>
        <v>11200</v>
      </c>
      <c r="H244" s="185" t="s">
        <v>87</v>
      </c>
      <c r="I244" s="180">
        <f t="shared" ref="I244" si="44">SUM(I241:I243)</f>
        <v>12200</v>
      </c>
      <c r="J244" s="222"/>
    </row>
    <row r="245" spans="1:12" s="64" customFormat="1" ht="36.6" customHeight="1" thickBot="1" x14ac:dyDescent="0.3">
      <c r="A245" s="41"/>
      <c r="B245" s="41"/>
      <c r="C245" s="50"/>
      <c r="D245" s="97"/>
      <c r="E245" s="162" t="s">
        <v>198</v>
      </c>
      <c r="F245" s="96"/>
      <c r="G245" s="104" t="s">
        <v>182</v>
      </c>
      <c r="H245" s="11"/>
      <c r="I245" s="41"/>
      <c r="J245" s="230"/>
    </row>
    <row r="246" spans="1:12" s="1" customFormat="1" ht="37.5" thickBot="1" x14ac:dyDescent="0.35">
      <c r="A246" s="65" t="s">
        <v>149</v>
      </c>
      <c r="B246" s="65" t="s">
        <v>161</v>
      </c>
      <c r="C246" s="48" t="s">
        <v>133</v>
      </c>
      <c r="D246" s="55" t="s">
        <v>171</v>
      </c>
      <c r="E246" s="163" t="s">
        <v>133</v>
      </c>
      <c r="F246" s="103"/>
      <c r="G246" s="160" t="s">
        <v>203</v>
      </c>
      <c r="H246" s="14"/>
      <c r="I246" s="36"/>
      <c r="J246" s="245" t="s">
        <v>223</v>
      </c>
    </row>
    <row r="247" spans="1:12" ht="18.75" thickBot="1" x14ac:dyDescent="0.3">
      <c r="A247" s="75" t="s">
        <v>88</v>
      </c>
      <c r="B247" s="75" t="s">
        <v>88</v>
      </c>
      <c r="C247" s="53" t="s">
        <v>88</v>
      </c>
      <c r="D247" s="53" t="s">
        <v>88</v>
      </c>
      <c r="E247" s="132" t="s">
        <v>88</v>
      </c>
      <c r="F247" s="128" t="s">
        <v>139</v>
      </c>
      <c r="G247" s="188" t="s">
        <v>88</v>
      </c>
      <c r="H247" s="188" t="s">
        <v>88</v>
      </c>
      <c r="I247" s="128" t="s">
        <v>139</v>
      </c>
      <c r="J247" s="246" t="s">
        <v>224</v>
      </c>
    </row>
    <row r="248" spans="1:12" s="4" customFormat="1" ht="34.15" customHeight="1" thickBot="1" x14ac:dyDescent="0.3">
      <c r="A248" s="35">
        <v>5819.22</v>
      </c>
      <c r="B248" s="35">
        <v>6547.15</v>
      </c>
      <c r="C248" s="27">
        <v>6789.6</v>
      </c>
      <c r="D248" s="27">
        <v>6992.51</v>
      </c>
      <c r="E248" s="121">
        <v>5372.37</v>
      </c>
      <c r="F248" s="109">
        <v>7098</v>
      </c>
      <c r="G248" s="109">
        <v>7098</v>
      </c>
      <c r="H248" s="165" t="s">
        <v>89</v>
      </c>
      <c r="I248" s="240">
        <f>SUM(0.062*J248)</f>
        <v>7689.2217533999992</v>
      </c>
      <c r="J248" s="236">
        <f>SUM(I41+I42+I62+I63+I75+I88+I99+I100+I101+I109+I110+I118+I119+I121+I134+I153+I224)</f>
        <v>124019.70569999999</v>
      </c>
      <c r="K248" s="219"/>
      <c r="L248" s="219"/>
    </row>
    <row r="249" spans="1:12" ht="34.15" customHeight="1" thickBot="1" x14ac:dyDescent="0.3">
      <c r="A249" s="36">
        <v>1423.81</v>
      </c>
      <c r="B249" s="36">
        <v>1531.77</v>
      </c>
      <c r="C249" s="24">
        <v>1588.21</v>
      </c>
      <c r="D249" s="24">
        <v>1635.24</v>
      </c>
      <c r="E249" s="24">
        <v>1256.74</v>
      </c>
      <c r="F249" s="36">
        <v>2028</v>
      </c>
      <c r="G249" s="36">
        <v>2028</v>
      </c>
      <c r="H249" s="171" t="s">
        <v>90</v>
      </c>
      <c r="I249" s="240">
        <f>SUM(0.0145*J249)</f>
        <v>1798.28573265</v>
      </c>
      <c r="J249" s="236">
        <f>SUM(I41+I42+I62+I63+I75+I88+I99+I100+I101+I109+I110+I118+I119+I121+I134+I153+I224)</f>
        <v>124019.70569999999</v>
      </c>
      <c r="K249" s="238"/>
    </row>
    <row r="250" spans="1:12" s="4" customFormat="1" ht="36" customHeight="1" thickBot="1" x14ac:dyDescent="0.3">
      <c r="A250" s="37">
        <f t="shared" ref="A250" si="45">SUM(A248:A249)</f>
        <v>7243.0300000000007</v>
      </c>
      <c r="B250" s="37">
        <f t="shared" ref="B250" si="46">SUM(B248:B249)</f>
        <v>8078.92</v>
      </c>
      <c r="C250" s="28">
        <f>SUM(C248:C249)</f>
        <v>8377.8100000000013</v>
      </c>
      <c r="D250" s="94">
        <f>SUM(D248:D249)</f>
        <v>8627.75</v>
      </c>
      <c r="E250" s="179">
        <f>SUM(E248:E249)</f>
        <v>6629.11</v>
      </c>
      <c r="F250" s="180">
        <f t="shared" ref="F250" si="47">SUM(F248:F249)</f>
        <v>9126</v>
      </c>
      <c r="G250" s="180">
        <f>SUM(G248:G249)</f>
        <v>9126</v>
      </c>
      <c r="H250" s="185" t="s">
        <v>91</v>
      </c>
      <c r="I250" s="180">
        <f t="shared" ref="I250" si="48">SUM(I248:I249)</f>
        <v>9487.507486049999</v>
      </c>
      <c r="J250" s="222"/>
    </row>
    <row r="251" spans="1:12" ht="18.75" thickBot="1" x14ac:dyDescent="0.3">
      <c r="D251" s="59"/>
      <c r="E251" s="56"/>
      <c r="F251" s="36"/>
      <c r="G251" s="36"/>
      <c r="H251" s="16"/>
    </row>
    <row r="252" spans="1:12" s="5" customFormat="1" ht="30" customHeight="1" thickBot="1" x14ac:dyDescent="0.35">
      <c r="A252" s="42">
        <f>SUM(A58+A68+A82+A95+A105+A114+A128+A146+A162+A170+A179+A187+A201+A209+A218+A231+A237+A244+A250)</f>
        <v>336018.52</v>
      </c>
      <c r="B252" s="42">
        <f>SUM(B58+B68+B82+B95+B105+B114+B128+B146+B162+B170+B179+B187+B201+B209+B218+B231+B237+B244+B250)</f>
        <v>589384.43000000017</v>
      </c>
      <c r="C252" s="31">
        <f>SUM(C58+C68+C82+C95+C105+C114+C128+C146+C162+C170+C179+C187+C209+C218+C231+C244+C250)</f>
        <v>485028.72000000003</v>
      </c>
      <c r="D252" s="31">
        <f>SUM(D58+D68+D82+D95+D105+D114+D128+D146+D162+D170+D179+D187+D209+D218+D231+D244+D250)</f>
        <v>441572.07999999996</v>
      </c>
      <c r="E252" s="177">
        <f>SUM(E58+E68+E82+E95+E105+E114+E128+E146+E162+E170+E179+E187+E190+E192+E209+E218+E231+E244+E250)</f>
        <v>489778.63</v>
      </c>
      <c r="F252" s="177">
        <f>SUM(F58+F68+F82+F95+F105+F114+F128+F146+F162+F170+F179+F187+F201+F209+F218+F231+F237+F244+F250)</f>
        <v>578477.02</v>
      </c>
      <c r="G252" s="177">
        <f>SUM(G58+G68+G82+G95+G105+G114+G128+G146+G162+G170+G179+G187+G193+G201+G209+G218+G231+G237+G244+G250)</f>
        <v>623177.02</v>
      </c>
      <c r="H252" s="132" t="s">
        <v>92</v>
      </c>
      <c r="I252" s="177">
        <f>SUM(I58+I68+I82+I95+I105+I114+I128+I146+I162+I170+I179+I187+I201+I209+I218+I231+I237+I244+I250)</f>
        <v>626123.15432605008</v>
      </c>
      <c r="J252" s="222"/>
    </row>
    <row r="253" spans="1:12" ht="45" customHeight="1" thickBot="1" x14ac:dyDescent="0.3">
      <c r="A253" s="37" t="s">
        <v>151</v>
      </c>
      <c r="B253" s="37" t="s">
        <v>151</v>
      </c>
      <c r="C253" s="58" t="s">
        <v>158</v>
      </c>
      <c r="D253" s="49" t="s">
        <v>175</v>
      </c>
      <c r="E253" s="162" t="s">
        <v>198</v>
      </c>
      <c r="F253" s="98" t="s">
        <v>176</v>
      </c>
      <c r="G253" s="215" t="s">
        <v>204</v>
      </c>
      <c r="H253" s="85"/>
      <c r="I253" s="81" t="s">
        <v>170</v>
      </c>
    </row>
    <row r="254" spans="1:12" ht="36.75" thickBot="1" x14ac:dyDescent="0.3">
      <c r="A254" s="41" t="s">
        <v>162</v>
      </c>
      <c r="B254" s="41" t="s">
        <v>163</v>
      </c>
      <c r="C254" s="44"/>
      <c r="D254" s="44"/>
      <c r="E254" s="163" t="s">
        <v>133</v>
      </c>
      <c r="F254" s="36"/>
      <c r="G254" s="21"/>
      <c r="H254" s="15"/>
      <c r="I254" s="201" t="s">
        <v>191</v>
      </c>
    </row>
    <row r="255" spans="1:12" ht="15.75" customHeight="1" thickBot="1" x14ac:dyDescent="0.3">
      <c r="E255" s="164"/>
      <c r="F255" s="36"/>
      <c r="G255" s="36"/>
      <c r="H255" s="15"/>
      <c r="I255" s="202" t="s">
        <v>192</v>
      </c>
    </row>
    <row r="256" spans="1:12" ht="36.75" hidden="1" thickBot="1" x14ac:dyDescent="0.3">
      <c r="H256" s="15"/>
      <c r="I256" s="87" t="s">
        <v>191</v>
      </c>
    </row>
    <row r="257" spans="3:9" ht="18.75" hidden="1" thickBot="1" x14ac:dyDescent="0.3">
      <c r="H257" s="15"/>
      <c r="I257" s="95" t="s">
        <v>192</v>
      </c>
    </row>
    <row r="258" spans="3:9" ht="36.75" hidden="1" thickBot="1" x14ac:dyDescent="0.3">
      <c r="H258" s="15"/>
      <c r="I258" s="87" t="s">
        <v>191</v>
      </c>
    </row>
    <row r="259" spans="3:9" ht="18.75" thickBot="1" x14ac:dyDescent="0.3">
      <c r="I259" s="95"/>
    </row>
    <row r="260" spans="3:9" x14ac:dyDescent="0.25">
      <c r="C260" s="59"/>
      <c r="D260" s="59"/>
      <c r="E260" s="120"/>
    </row>
    <row r="261" spans="3:9" x14ac:dyDescent="0.25">
      <c r="H261" s="17"/>
    </row>
  </sheetData>
  <phoneticPr fontId="3" type="noConversion"/>
  <printOptions horizontalCentered="1" headings="1" gridLines="1"/>
  <pageMargins left="0" right="0" top="0.75" bottom="0" header="0" footer="0"/>
  <pageSetup paperSize="5" scale="57" fitToHeight="0" orientation="landscape" r:id="rId1"/>
  <headerFooter>
    <oddHeader>&amp;L&amp;12 2022-23 
BUDGET HEARING&amp;C&amp;12
GREEN CHARTER GENERAL FUND&amp;R&amp;12
BUDGET HEARING JANUARY 11, 2022</oddHeader>
    <oddFooter>&amp;CPage &amp;P&amp;RBUDGET HEARING  1-11-2022</oddFooter>
  </headerFooter>
  <rowBreaks count="6" manualBreakCount="6">
    <brk id="37" max="9" man="1"/>
    <brk id="82" max="9" man="1"/>
    <brk id="128" max="9" man="1"/>
    <brk id="171" max="9" man="1"/>
    <brk id="210" max="9" man="1"/>
    <brk id="2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" sqref="B3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green charter township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 Twps</dc:creator>
  <cp:lastModifiedBy>Supervisor</cp:lastModifiedBy>
  <cp:lastPrinted>2022-01-10T15:17:02Z</cp:lastPrinted>
  <dcterms:created xsi:type="dcterms:W3CDTF">2004-12-30T23:57:17Z</dcterms:created>
  <dcterms:modified xsi:type="dcterms:W3CDTF">2022-01-10T15:18:04Z</dcterms:modified>
</cp:coreProperties>
</file>